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rita.papa\Desktop\Documentazione in PDF\"/>
    </mc:Choice>
  </mc:AlternateContent>
  <bookViews>
    <workbookView xWindow="0" yWindow="0" windowWidth="28800" windowHeight="12300" activeTab="2"/>
  </bookViews>
  <sheets>
    <sheet name="Servizio tipografia" sheetId="1" r:id="rId1"/>
    <sheet name="Spedizioni" sheetId="3" r:id="rId2"/>
    <sheet name="Confezionamento" sheetId="4" r:id="rId3"/>
  </sheets>
  <definedNames>
    <definedName name="_xlnm._FilterDatabase" localSheetId="1" hidden="1">Spedizioni!$A$1:$F$131</definedName>
    <definedName name="_xlnm.Print_Titles" localSheetId="0">'Servizio tipografia'!$1:$1</definedName>
    <definedName name="_xlnm.Print_Titles" localSheetId="1">Spedizioni!$1:$1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3" i="3" l="1"/>
  <c r="C139" i="3"/>
  <c r="C140" i="3"/>
  <c r="C141" i="3"/>
  <c r="B141" i="3"/>
  <c r="B140" i="3"/>
  <c r="B139" i="3"/>
  <c r="C3" i="4"/>
  <c r="C4" i="4"/>
  <c r="C2" i="4"/>
  <c r="C31" i="1"/>
  <c r="C33" i="1"/>
  <c r="C35" i="1"/>
  <c r="C37" i="1"/>
  <c r="C39" i="1"/>
  <c r="C41" i="1"/>
  <c r="C43" i="1"/>
  <c r="C45" i="1"/>
  <c r="C47" i="1"/>
  <c r="C50" i="1"/>
  <c r="C51" i="1"/>
  <c r="C55" i="1"/>
  <c r="C56" i="1"/>
  <c r="C59" i="1"/>
  <c r="C61" i="1"/>
  <c r="C29" i="1"/>
  <c r="C27" i="1"/>
  <c r="C25" i="1"/>
  <c r="C21" i="1"/>
  <c r="C19" i="1"/>
  <c r="C9" i="1"/>
  <c r="C10" i="1"/>
  <c r="C11" i="1"/>
  <c r="C12" i="1"/>
  <c r="C14" i="1"/>
  <c r="C15" i="1"/>
  <c r="C16" i="1"/>
  <c r="F11" i="1" l="1"/>
  <c r="F12" i="1"/>
  <c r="F14" i="1"/>
  <c r="F16" i="1"/>
  <c r="F18" i="1"/>
  <c r="F19" i="1"/>
  <c r="F20" i="1"/>
  <c r="F21" i="1"/>
  <c r="F24" i="1"/>
  <c r="F25" i="1"/>
  <c r="F27" i="1"/>
  <c r="F28" i="1"/>
  <c r="F29" i="1"/>
  <c r="F32" i="1"/>
  <c r="F33" i="1"/>
  <c r="F35" i="1"/>
  <c r="F36" i="1"/>
  <c r="F37" i="1"/>
  <c r="F39" i="1"/>
  <c r="F40" i="1"/>
  <c r="F41" i="1"/>
  <c r="F43" i="1"/>
  <c r="F44" i="1"/>
  <c r="F45" i="1"/>
  <c r="F48" i="1"/>
  <c r="F49" i="1"/>
  <c r="F51" i="1"/>
  <c r="F53" i="1"/>
  <c r="F54" i="1"/>
  <c r="F56" i="1"/>
  <c r="F60" i="1"/>
  <c r="F61" i="1"/>
  <c r="F22" i="1"/>
  <c r="F26" i="1"/>
  <c r="F30" i="1"/>
  <c r="F31" i="1"/>
  <c r="F34" i="1"/>
  <c r="F38" i="1"/>
  <c r="F42" i="1"/>
  <c r="F46" i="1"/>
  <c r="F47" i="1"/>
  <c r="F50" i="1"/>
  <c r="F55" i="1"/>
  <c r="F58" i="1"/>
  <c r="F59" i="1"/>
  <c r="F15" i="1"/>
  <c r="E125" i="3"/>
  <c r="E124" i="3"/>
  <c r="F9" i="1"/>
  <c r="F10" i="1"/>
  <c r="C5" i="4" l="1"/>
  <c r="B57" i="1"/>
  <c r="C57" i="1" l="1"/>
  <c r="F57" i="1" s="1"/>
  <c r="E131" i="3"/>
  <c r="E130" i="3"/>
  <c r="B6" i="1" l="1"/>
  <c r="B5" i="1"/>
  <c r="B4" i="1"/>
  <c r="C4" i="1" l="1"/>
  <c r="F4" i="1" s="1"/>
  <c r="C5" i="1"/>
  <c r="F5" i="1" s="1"/>
  <c r="C6" i="1"/>
  <c r="F6" i="1" s="1"/>
  <c r="B23" i="1"/>
  <c r="B13" i="1"/>
  <c r="B8" i="1"/>
  <c r="B7" i="1"/>
  <c r="B3" i="1"/>
  <c r="C8" i="1" l="1"/>
  <c r="F8" i="1" s="1"/>
  <c r="C23" i="1"/>
  <c r="F23" i="1" s="1"/>
  <c r="C7" i="1"/>
  <c r="F7" i="1" s="1"/>
  <c r="C13" i="1"/>
  <c r="F13" i="1" s="1"/>
  <c r="C3" i="1"/>
  <c r="F3" i="1" s="1"/>
  <c r="B17" i="1"/>
  <c r="C17" i="1" l="1"/>
  <c r="F17" i="1" s="1"/>
  <c r="B52" i="1"/>
  <c r="C52" i="1" l="1"/>
  <c r="F52" i="1" s="1"/>
  <c r="F62" i="1" s="1"/>
  <c r="C62" i="1" s="1"/>
</calcChain>
</file>

<file path=xl/sharedStrings.xml><?xml version="1.0" encoding="utf-8"?>
<sst xmlns="http://schemas.openxmlformats.org/spreadsheetml/2006/main" count="277" uniqueCount="140">
  <si>
    <t>FASCICOLI</t>
  </si>
  <si>
    <t>CELI 1</t>
  </si>
  <si>
    <t>CELI 2</t>
  </si>
  <si>
    <t>CELI 3</t>
  </si>
  <si>
    <t>CELI 4</t>
  </si>
  <si>
    <t>CELI 5</t>
  </si>
  <si>
    <t>CELI 1 IMMIGRATI</t>
  </si>
  <si>
    <t>CELI 2 IMMIGRATI</t>
  </si>
  <si>
    <t>TOTALE</t>
  </si>
  <si>
    <t>REGISTRO FIRME PROVE SCRITTO</t>
  </si>
  <si>
    <t>VERBALI PER LA PROVA SCRITTO</t>
  </si>
  <si>
    <t>FOGLI DELLE RISPOSTE</t>
  </si>
  <si>
    <t>IDENTIFICATIVI</t>
  </si>
  <si>
    <t>FOGLIO ISTRUZIONI CANDIDATO</t>
  </si>
  <si>
    <t>BUSTE IDENTIFICATIVI</t>
  </si>
  <si>
    <t>BUSTE 30X40 LIVELLO/SEDE</t>
  </si>
  <si>
    <t>BUSTE RISERVE</t>
  </si>
  <si>
    <t>ETICHETTE ADESIVE</t>
  </si>
  <si>
    <t>IMBUSTAGGIO MATERIALE DI ESAME</t>
  </si>
  <si>
    <t>SUDDIVISIONE SEDI FASCICOLI</t>
  </si>
  <si>
    <t>SUDDIVISIONE SEDI IDENTIFICATIVI</t>
  </si>
  <si>
    <t>CELLOPHANATURA FASCICOLI</t>
  </si>
  <si>
    <t>REGISTRO FIRME PROVE ORALE</t>
  </si>
  <si>
    <t>SCHEDE PUNTEGGI</t>
  </si>
  <si>
    <t>MATERIALE ORALE IMMIGRATI</t>
  </si>
  <si>
    <t>STAMPA B/N (f/r)</t>
  </si>
  <si>
    <t>Foto</t>
  </si>
  <si>
    <t>MATERIALE ORALE CELI standard</t>
  </si>
  <si>
    <t xml:space="preserve">CELI IMPATTO </t>
  </si>
  <si>
    <t>CERTIFICATI</t>
  </si>
  <si>
    <t>PREZZO CAD.</t>
  </si>
  <si>
    <t>DESCRIZIONE MATERIALE</t>
  </si>
  <si>
    <t>CELI IMPATTO IMMIGRATI</t>
  </si>
  <si>
    <t>CELI 1 ADOLESCENTI</t>
  </si>
  <si>
    <t>CELI 2 ADOLESCENTI</t>
  </si>
  <si>
    <t>CELI 3 ADOLESCENTI</t>
  </si>
  <si>
    <t>DILS-PG I LIVELLO</t>
  </si>
  <si>
    <t>DILS-PG II LIVELLO</t>
  </si>
  <si>
    <t>AFRICA</t>
  </si>
  <si>
    <t>Cameroon</t>
  </si>
  <si>
    <t>Sudan</t>
  </si>
  <si>
    <t>Togo</t>
  </si>
  <si>
    <t>Tunisia</t>
  </si>
  <si>
    <t>CARAIBI</t>
  </si>
  <si>
    <t>Cuba</t>
  </si>
  <si>
    <t>CENTRO AMERICA</t>
  </si>
  <si>
    <t>Guatemala</t>
  </si>
  <si>
    <t>Mexico</t>
  </si>
  <si>
    <t>EST EUROPA</t>
  </si>
  <si>
    <t>Albania</t>
  </si>
  <si>
    <t>Armenia</t>
  </si>
  <si>
    <t>Kosovo</t>
  </si>
  <si>
    <t>Uzbekistan</t>
  </si>
  <si>
    <t>FAR EAST</t>
  </si>
  <si>
    <t>China</t>
  </si>
  <si>
    <t>Mongolia</t>
  </si>
  <si>
    <t>Taiwan</t>
  </si>
  <si>
    <t>MEDIO ORIENTE</t>
  </si>
  <si>
    <t>SUD AMERICA</t>
  </si>
  <si>
    <t>Argentina</t>
  </si>
  <si>
    <t>Colombia</t>
  </si>
  <si>
    <t>Paraguay</t>
  </si>
  <si>
    <t>Uruguay</t>
  </si>
  <si>
    <t>Venezuela</t>
  </si>
  <si>
    <t>SUD AMERICA  Total</t>
  </si>
  <si>
    <t>Australia</t>
  </si>
  <si>
    <t>Singapore</t>
  </si>
  <si>
    <t>UNIONE EUROPEA</t>
  </si>
  <si>
    <t>Austria</t>
  </si>
  <si>
    <t>Bulgaria</t>
  </si>
  <si>
    <t>Romania</t>
  </si>
  <si>
    <t>Slovenia</t>
  </si>
  <si>
    <t>USA</t>
  </si>
  <si>
    <t>Tipo</t>
  </si>
  <si>
    <t>Area Geografica</t>
  </si>
  <si>
    <t>AFRICA  Totale</t>
  </si>
  <si>
    <t>CARAIBI  Totale</t>
  </si>
  <si>
    <t>Italia</t>
  </si>
  <si>
    <t>Egitto</t>
  </si>
  <si>
    <t>Paese</t>
  </si>
  <si>
    <t>CENTRO AMERICA  Totale</t>
  </si>
  <si>
    <t>EST EUROPA  Totale</t>
  </si>
  <si>
    <t>FAR EAST  Totale</t>
  </si>
  <si>
    <t>ALTRA EUROPA</t>
  </si>
  <si>
    <t>Svizzera</t>
  </si>
  <si>
    <t>Turchia</t>
  </si>
  <si>
    <t>Brasile</t>
  </si>
  <si>
    <t>Perù</t>
  </si>
  <si>
    <t>SUD EST ASIA &amp; PACIFICO</t>
  </si>
  <si>
    <t>SUD EST ASIA &amp; PACIFICO  Totale</t>
  </si>
  <si>
    <t>UNIONE EUROPEA Totale</t>
  </si>
  <si>
    <t>Stati Uniti</t>
  </si>
  <si>
    <t>USA  Totale</t>
  </si>
  <si>
    <t>Spedizioni</t>
  </si>
  <si>
    <t>Peso/Kg</t>
  </si>
  <si>
    <t>ALTRA EUROPA Totale</t>
  </si>
  <si>
    <t>Ucraina</t>
  </si>
  <si>
    <t>Federazione Russa</t>
  </si>
  <si>
    <t>Republica di Serbia</t>
  </si>
  <si>
    <t>Repubblica di Moldova</t>
  </si>
  <si>
    <t>Repubblica di Macedonia del Nord</t>
  </si>
  <si>
    <t>Giappone</t>
  </si>
  <si>
    <t>Repubblica di Korea</t>
  </si>
  <si>
    <t>Israele</t>
  </si>
  <si>
    <t>Repubblica Islamica dell'Iran</t>
  </si>
  <si>
    <t>MEDIO ORIENTE Totale</t>
  </si>
  <si>
    <t>Belgio</t>
  </si>
  <si>
    <t>Cypro</t>
  </si>
  <si>
    <t>Francia</t>
  </si>
  <si>
    <t>Germania</t>
  </si>
  <si>
    <t>Grecia</t>
  </si>
  <si>
    <t>Ungheria</t>
  </si>
  <si>
    <t>Irlanda</t>
  </si>
  <si>
    <t>Lussemburgo</t>
  </si>
  <si>
    <t>Olanda</t>
  </si>
  <si>
    <t>Polania</t>
  </si>
  <si>
    <t>Portogallo</t>
  </si>
  <si>
    <t>Spagna</t>
  </si>
  <si>
    <t>Totale complessivo</t>
  </si>
  <si>
    <t>STAMPA B/N (f-f/r)</t>
  </si>
  <si>
    <t>Offerta di ribasso % sul listino prezzi</t>
  </si>
  <si>
    <t>Descrizione</t>
  </si>
  <si>
    <t>Prezzo cadauno</t>
  </si>
  <si>
    <t>Costo da listino/Euro</t>
  </si>
  <si>
    <t>Anno 2018</t>
  </si>
  <si>
    <t>Area geografica</t>
  </si>
  <si>
    <t>ITALIA</t>
  </si>
  <si>
    <t>EXTRA UNIONE EUROPEA</t>
  </si>
  <si>
    <t>Indicare la Ragione sociale dello spedizioniere:</t>
  </si>
  <si>
    <t>Proposta offerta economica in euro</t>
  </si>
  <si>
    <t>IMPORTO GARA (IVA ESCLUSA)</t>
  </si>
  <si>
    <t>N. copie anno 2018</t>
  </si>
  <si>
    <t>Peso/Kg previsto per biennio 2020-2021</t>
  </si>
  <si>
    <t xml:space="preserve">Numero candidati </t>
  </si>
  <si>
    <r>
      <t xml:space="preserve">Numero sedi d'esame </t>
    </r>
    <r>
      <rPr>
        <vertAlign val="superscript"/>
        <sz val="10"/>
        <color theme="1"/>
        <rFont val="Tahoma"/>
        <family val="2"/>
      </rPr>
      <t>(*)</t>
    </r>
  </si>
  <si>
    <r>
      <t xml:space="preserve">Numero distretti </t>
    </r>
    <r>
      <rPr>
        <vertAlign val="superscript"/>
        <sz val="10"/>
        <color theme="1"/>
        <rFont val="Tahoma"/>
        <family val="2"/>
      </rPr>
      <t>(*)</t>
    </r>
  </si>
  <si>
    <r>
      <t xml:space="preserve"> </t>
    </r>
    <r>
      <rPr>
        <vertAlign val="superscript"/>
        <sz val="8"/>
        <color theme="1"/>
        <rFont val="Tahoma"/>
        <family val="2"/>
      </rPr>
      <t>(*)</t>
    </r>
    <r>
      <rPr>
        <sz val="8"/>
        <color theme="1"/>
        <rFont val="Tahoma"/>
        <family val="2"/>
      </rPr>
      <t>Numero sedi d'esame e relativi distretti che partecipano a tutte le sessioni d'esame somministrate dal 01/01 al 31/12 di ogni anno.</t>
    </r>
  </si>
  <si>
    <t>Previsione n. copie anno 2020</t>
  </si>
  <si>
    <t>N. spedizioni previste anno 2020</t>
  </si>
  <si>
    <t>Previsione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</si>
</sst>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theme="1"/>
      <name val="Tahoma"/>
      <family val="2"/>
    </font>
    <font>
      <b/>
      <sz val="10"/>
      <color rgb="FFC00000"/>
      <name val="Tahoma"/>
      <family val="2"/>
    </font>
    <font>
      <b/>
      <sz val="11"/>
      <color rgb="FFC00000"/>
      <name val="Calibri"/>
      <family val="2"/>
      <scheme val="minor"/>
    </font>
    <font>
      <sz val="10"/>
      <color rgb="FFC00000"/>
      <name val="Tahoma"/>
      <family val="2"/>
    </font>
    <font>
      <b/>
      <sz val="9"/>
      <color rgb="FFC00000"/>
      <name val="Tahoma"/>
      <family val="2"/>
    </font>
    <font>
      <vertAlign val="superscript"/>
      <sz val="10"/>
      <color theme="1"/>
      <name val="Tahoma"/>
      <family val="2"/>
    </font>
    <font>
      <sz val="8"/>
      <color theme="1"/>
      <name val="Tahoma"/>
      <family val="2"/>
    </font>
    <font>
      <vertAlign val="superscript"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8" xfId="0" applyNumberFormat="1" applyFont="1" applyFill="1" applyBorder="1" applyAlignment="1">
      <alignment horizontal="right" wrapText="1" readingOrder="1"/>
    </xf>
    <xf numFmtId="0" fontId="4" fillId="0" borderId="6" xfId="0" applyNumberFormat="1" applyFont="1" applyFill="1" applyBorder="1" applyAlignment="1">
      <alignment horizontal="right" wrapText="1" readingOrder="1"/>
    </xf>
    <xf numFmtId="0" fontId="4" fillId="0" borderId="5" xfId="0" applyNumberFormat="1" applyFont="1" applyFill="1" applyBorder="1" applyAlignment="1">
      <alignment horizontal="right" wrapText="1" readingOrder="1"/>
    </xf>
    <xf numFmtId="0" fontId="2" fillId="0" borderId="1" xfId="0" applyNumberFormat="1" applyFont="1" applyFill="1" applyBorder="1" applyAlignment="1">
      <alignment horizontal="right" wrapText="1" readingOrder="1"/>
    </xf>
    <xf numFmtId="0" fontId="4" fillId="0" borderId="1" xfId="0" applyNumberFormat="1" applyFont="1" applyFill="1" applyBorder="1" applyAlignment="1">
      <alignment horizontal="right" wrapText="1" readingOrder="1"/>
    </xf>
    <xf numFmtId="0" fontId="1" fillId="0" borderId="0" xfId="0" applyFont="1" applyAlignment="1">
      <alignment horizontal="left"/>
    </xf>
    <xf numFmtId="0" fontId="4" fillId="0" borderId="4" xfId="0" applyNumberFormat="1" applyFont="1" applyFill="1" applyBorder="1" applyAlignment="1">
      <alignment horizontal="right" wrapText="1" readingOrder="1"/>
    </xf>
    <xf numFmtId="0" fontId="7" fillId="2" borderId="1" xfId="0" applyFont="1" applyFill="1" applyBorder="1"/>
    <xf numFmtId="44" fontId="7" fillId="0" borderId="1" xfId="0" applyNumberFormat="1" applyFont="1" applyFill="1" applyBorder="1"/>
    <xf numFmtId="0" fontId="8" fillId="2" borderId="1" xfId="0" applyFont="1" applyFill="1" applyBorder="1"/>
    <xf numFmtId="0" fontId="8" fillId="0" borderId="0" xfId="0" applyFont="1"/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8" fillId="2" borderId="0" xfId="0" applyFont="1" applyFill="1"/>
    <xf numFmtId="43" fontId="2" fillId="2" borderId="1" xfId="0" applyNumberFormat="1" applyFont="1" applyFill="1" applyBorder="1" applyAlignment="1">
      <alignment horizontal="left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right" wrapText="1" readingOrder="1"/>
    </xf>
    <xf numFmtId="43" fontId="2" fillId="2" borderId="1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44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/>
    <xf numFmtId="0" fontId="0" fillId="0" borderId="1" xfId="0" applyFill="1" applyBorder="1" applyAlignment="1">
      <alignment horizontal="center"/>
    </xf>
    <xf numFmtId="0" fontId="9" fillId="0" borderId="1" xfId="0" applyFont="1" applyFill="1" applyBorder="1"/>
    <xf numFmtId="0" fontId="8" fillId="0" borderId="0" xfId="0" applyFont="1" applyFill="1"/>
    <xf numFmtId="0" fontId="0" fillId="0" borderId="0" xfId="0" applyFill="1" applyAlignment="1">
      <alignment horizontal="center"/>
    </xf>
    <xf numFmtId="3" fontId="8" fillId="0" borderId="0" xfId="0" applyNumberFormat="1" applyFont="1" applyFill="1"/>
    <xf numFmtId="44" fontId="7" fillId="0" borderId="1" xfId="0" applyNumberFormat="1" applyFont="1" applyFill="1" applyBorder="1" applyAlignment="1">
      <alignment horizontal="center"/>
    </xf>
    <xf numFmtId="44" fontId="8" fillId="0" borderId="1" xfId="0" applyNumberFormat="1" applyFont="1" applyFill="1" applyBorder="1" applyAlignment="1">
      <alignment horizontal="center"/>
    </xf>
    <xf numFmtId="44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4" fontId="7" fillId="2" borderId="1" xfId="0" applyNumberFormat="1" applyFont="1" applyFill="1" applyBorder="1" applyAlignment="1">
      <alignment horizontal="center"/>
    </xf>
    <xf numFmtId="44" fontId="7" fillId="2" borderId="0" xfId="0" applyNumberFormat="1" applyFont="1" applyFill="1" applyAlignment="1">
      <alignment horizontal="center"/>
    </xf>
    <xf numFmtId="44" fontId="1" fillId="0" borderId="11" xfId="0" applyNumberFormat="1" applyFont="1" applyBorder="1" applyAlignment="1">
      <alignment horizontal="center"/>
    </xf>
    <xf numFmtId="43" fontId="2" fillId="2" borderId="1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vertical="center"/>
    </xf>
    <xf numFmtId="44" fontId="7" fillId="2" borderId="1" xfId="0" applyNumberFormat="1" applyFont="1" applyFill="1" applyBorder="1" applyAlignment="1">
      <alignment horizontal="center" vertical="center"/>
    </xf>
    <xf numFmtId="44" fontId="8" fillId="0" borderId="0" xfId="0" applyNumberFormat="1" applyFont="1" applyAlignment="1">
      <alignment vertical="center"/>
    </xf>
    <xf numFmtId="0" fontId="8" fillId="0" borderId="1" xfId="0" applyFont="1" applyBorder="1"/>
    <xf numFmtId="44" fontId="8" fillId="0" borderId="1" xfId="0" applyNumberFormat="1" applyFont="1" applyBorder="1"/>
    <xf numFmtId="3" fontId="7" fillId="2" borderId="1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44" fontId="8" fillId="0" borderId="0" xfId="0" applyNumberFormat="1" applyFont="1"/>
    <xf numFmtId="44" fontId="0" fillId="0" borderId="0" xfId="0" applyNumberFormat="1"/>
    <xf numFmtId="3" fontId="7" fillId="2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11" fillId="0" borderId="1" xfId="0" applyFont="1" applyFill="1" applyBorder="1"/>
    <xf numFmtId="3" fontId="11" fillId="0" borderId="1" xfId="0" applyNumberFormat="1" applyFont="1" applyFill="1" applyBorder="1" applyAlignment="1">
      <alignment horizontal="center"/>
    </xf>
    <xf numFmtId="42" fontId="11" fillId="0" borderId="1" xfId="0" applyNumberFormat="1" applyFont="1" applyFill="1" applyBorder="1" applyAlignment="1">
      <alignment horizontal="center"/>
    </xf>
    <xf numFmtId="44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1" fillId="0" borderId="1" xfId="0" applyNumberFormat="1" applyFont="1" applyFill="1" applyBorder="1"/>
    <xf numFmtId="0" fontId="13" fillId="0" borderId="1" xfId="0" applyFont="1" applyFill="1" applyBorder="1"/>
    <xf numFmtId="3" fontId="8" fillId="0" borderId="1" xfId="0" applyNumberFormat="1" applyFont="1" applyBorder="1" applyAlignment="1">
      <alignment horizontal="center"/>
    </xf>
    <xf numFmtId="0" fontId="16" fillId="0" borderId="0" xfId="0" applyFont="1"/>
    <xf numFmtId="3" fontId="1" fillId="0" borderId="0" xfId="0" applyNumberFormat="1" applyFont="1" applyAlignment="1">
      <alignment horizontal="left"/>
    </xf>
    <xf numFmtId="42" fontId="11" fillId="0" borderId="11" xfId="0" applyNumberFormat="1" applyFont="1" applyFill="1" applyBorder="1" applyAlignment="1">
      <alignment horizontal="center"/>
    </xf>
    <xf numFmtId="42" fontId="11" fillId="0" borderId="14" xfId="0" applyNumberFormat="1" applyFont="1" applyFill="1" applyBorder="1" applyAlignment="1">
      <alignment horizontal="center"/>
    </xf>
    <xf numFmtId="42" fontId="11" fillId="0" borderId="13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6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 readingOrder="1"/>
    </xf>
    <xf numFmtId="0" fontId="6" fillId="0" borderId="8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 readingOrder="1"/>
    </xf>
    <xf numFmtId="0" fontId="3" fillId="0" borderId="8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 vertical="top" wrapText="1" readingOrder="1"/>
    </xf>
    <xf numFmtId="0" fontId="4" fillId="0" borderId="10" xfId="0" applyNumberFormat="1" applyFont="1" applyFill="1" applyBorder="1" applyAlignment="1">
      <alignment horizontal="left" vertical="top" wrapText="1" readingOrder="1"/>
    </xf>
    <xf numFmtId="0" fontId="3" fillId="0" borderId="7" xfId="0" applyNumberFormat="1" applyFont="1" applyFill="1" applyBorder="1" applyAlignment="1">
      <alignment horizontal="left" vertical="top" wrapText="1"/>
    </xf>
    <xf numFmtId="0" fontId="3" fillId="0" borderId="9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 readingOrder="1"/>
    </xf>
    <xf numFmtId="0" fontId="3" fillId="0" borderId="3" xfId="0" applyNumberFormat="1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zoomScale="85" zoomScaleNormal="85" workbookViewId="0">
      <selection activeCell="E3" sqref="E3"/>
    </sheetView>
  </sheetViews>
  <sheetFormatPr defaultRowHeight="15" x14ac:dyDescent="0.25"/>
  <cols>
    <col min="1" max="1" width="40.7109375" style="14" bestFit="1" customWidth="1"/>
    <col min="2" max="2" width="13.85546875" style="57" bestFit="1" customWidth="1"/>
    <col min="3" max="3" width="19.28515625" style="57" bestFit="1" customWidth="1"/>
    <col min="4" max="4" width="10.85546875" style="46" customWidth="1"/>
    <col min="5" max="5" width="18.5703125" style="17" customWidth="1"/>
    <col min="6" max="6" width="21.85546875" hidden="1" customWidth="1"/>
  </cols>
  <sheetData>
    <row r="1" spans="1:6" s="16" customFormat="1" ht="25.5" customHeight="1" x14ac:dyDescent="0.25">
      <c r="A1" s="15" t="s">
        <v>31</v>
      </c>
      <c r="B1" s="60" t="s">
        <v>131</v>
      </c>
      <c r="C1" s="60" t="s">
        <v>137</v>
      </c>
      <c r="D1" s="18" t="s">
        <v>30</v>
      </c>
      <c r="E1" s="18" t="s">
        <v>129</v>
      </c>
    </row>
    <row r="2" spans="1:6" ht="20.100000000000001" customHeight="1" x14ac:dyDescent="0.25">
      <c r="A2" s="33" t="s">
        <v>0</v>
      </c>
      <c r="B2" s="61"/>
      <c r="C2" s="67"/>
      <c r="D2" s="42"/>
      <c r="E2" s="34"/>
    </row>
    <row r="3" spans="1:6" ht="20.100000000000001" customHeight="1" x14ac:dyDescent="0.25">
      <c r="A3" s="35" t="s">
        <v>28</v>
      </c>
      <c r="B3" s="62">
        <f>243-B12+33</f>
        <v>229</v>
      </c>
      <c r="C3" s="68">
        <f>B3+B3*5%</f>
        <v>240.45</v>
      </c>
      <c r="D3" s="41">
        <v>0.5</v>
      </c>
      <c r="E3" s="36"/>
      <c r="F3" s="59">
        <f t="shared" ref="F3:F34" si="0">C3*D3</f>
        <v>120.22499999999999</v>
      </c>
    </row>
    <row r="4" spans="1:6" ht="20.100000000000001" customHeight="1" x14ac:dyDescent="0.25">
      <c r="A4" s="35" t="s">
        <v>1</v>
      </c>
      <c r="B4" s="62">
        <f>1501+173-B9</f>
        <v>1497</v>
      </c>
      <c r="C4" s="68">
        <f t="shared" ref="C4:C16" si="1">B4+B4*5%</f>
        <v>1571.85</v>
      </c>
      <c r="D4" s="41">
        <v>0.6</v>
      </c>
      <c r="E4" s="36"/>
      <c r="F4" s="59">
        <f t="shared" si="0"/>
        <v>943.1099999999999</v>
      </c>
    </row>
    <row r="5" spans="1:6" ht="20.100000000000001" customHeight="1" x14ac:dyDescent="0.25">
      <c r="A5" s="35" t="s">
        <v>2</v>
      </c>
      <c r="B5" s="62">
        <f>4209+327-B10</f>
        <v>4008</v>
      </c>
      <c r="C5" s="68">
        <f t="shared" si="1"/>
        <v>4208.3999999999996</v>
      </c>
      <c r="D5" s="41">
        <v>0.6</v>
      </c>
      <c r="E5" s="36"/>
      <c r="F5" s="59">
        <f t="shared" si="0"/>
        <v>2525.0399999999995</v>
      </c>
    </row>
    <row r="6" spans="1:6" ht="20.100000000000001" customHeight="1" x14ac:dyDescent="0.25">
      <c r="A6" s="35" t="s">
        <v>3</v>
      </c>
      <c r="B6" s="62">
        <f>4752+395-B11</f>
        <v>4789</v>
      </c>
      <c r="C6" s="68">
        <f t="shared" si="1"/>
        <v>5028.45</v>
      </c>
      <c r="D6" s="41">
        <v>0.7</v>
      </c>
      <c r="E6" s="36"/>
      <c r="F6" s="59">
        <f t="shared" si="0"/>
        <v>3519.9149999999995</v>
      </c>
    </row>
    <row r="7" spans="1:6" ht="20.100000000000001" customHeight="1" x14ac:dyDescent="0.25">
      <c r="A7" s="35" t="s">
        <v>4</v>
      </c>
      <c r="B7" s="62">
        <f>905+247</f>
        <v>1152</v>
      </c>
      <c r="C7" s="68">
        <f t="shared" si="1"/>
        <v>1209.5999999999999</v>
      </c>
      <c r="D7" s="41">
        <v>0.7</v>
      </c>
      <c r="E7" s="36"/>
      <c r="F7" s="59">
        <f t="shared" si="0"/>
        <v>846.71999999999991</v>
      </c>
    </row>
    <row r="8" spans="1:6" ht="20.100000000000001" customHeight="1" x14ac:dyDescent="0.25">
      <c r="A8" s="35" t="s">
        <v>5</v>
      </c>
      <c r="B8" s="62">
        <f>457+112</f>
        <v>569</v>
      </c>
      <c r="C8" s="68">
        <f t="shared" si="1"/>
        <v>597.45000000000005</v>
      </c>
      <c r="D8" s="41">
        <v>0.7</v>
      </c>
      <c r="E8" s="36"/>
      <c r="F8" s="59">
        <f t="shared" si="0"/>
        <v>418.21500000000003</v>
      </c>
    </row>
    <row r="9" spans="1:6" ht="20.100000000000001" customHeight="1" x14ac:dyDescent="0.25">
      <c r="A9" s="35" t="s">
        <v>33</v>
      </c>
      <c r="B9" s="62">
        <v>177</v>
      </c>
      <c r="C9" s="68">
        <f t="shared" si="1"/>
        <v>185.85</v>
      </c>
      <c r="D9" s="41">
        <v>0.6</v>
      </c>
      <c r="E9" s="36"/>
      <c r="F9" s="59">
        <f t="shared" si="0"/>
        <v>111.50999999999999</v>
      </c>
    </row>
    <row r="10" spans="1:6" ht="20.100000000000001" customHeight="1" x14ac:dyDescent="0.25">
      <c r="A10" s="35" t="s">
        <v>34</v>
      </c>
      <c r="B10" s="62">
        <v>528</v>
      </c>
      <c r="C10" s="68">
        <f t="shared" si="1"/>
        <v>554.4</v>
      </c>
      <c r="D10" s="41">
        <v>0.6</v>
      </c>
      <c r="E10" s="36"/>
      <c r="F10" s="59">
        <f t="shared" si="0"/>
        <v>332.64</v>
      </c>
    </row>
    <row r="11" spans="1:6" ht="20.100000000000001" customHeight="1" x14ac:dyDescent="0.25">
      <c r="A11" s="35" t="s">
        <v>35</v>
      </c>
      <c r="B11" s="62">
        <v>358</v>
      </c>
      <c r="C11" s="68">
        <f t="shared" si="1"/>
        <v>375.9</v>
      </c>
      <c r="D11" s="41">
        <v>0.7</v>
      </c>
      <c r="E11" s="36"/>
      <c r="F11" s="59">
        <f t="shared" si="0"/>
        <v>263.13</v>
      </c>
    </row>
    <row r="12" spans="1:6" ht="20.100000000000001" customHeight="1" x14ac:dyDescent="0.25">
      <c r="A12" s="35" t="s">
        <v>32</v>
      </c>
      <c r="B12" s="62">
        <v>47</v>
      </c>
      <c r="C12" s="68">
        <f t="shared" si="1"/>
        <v>49.35</v>
      </c>
      <c r="D12" s="41">
        <v>0.5</v>
      </c>
      <c r="E12" s="36"/>
      <c r="F12" s="59">
        <f t="shared" si="0"/>
        <v>24.675000000000001</v>
      </c>
    </row>
    <row r="13" spans="1:6" ht="20.100000000000001" customHeight="1" x14ac:dyDescent="0.25">
      <c r="A13" s="35" t="s">
        <v>6</v>
      </c>
      <c r="B13" s="62">
        <f>19117+654</f>
        <v>19771</v>
      </c>
      <c r="C13" s="68">
        <f t="shared" si="1"/>
        <v>20759.55</v>
      </c>
      <c r="D13" s="41">
        <v>0.6</v>
      </c>
      <c r="E13" s="36"/>
      <c r="F13" s="59">
        <f t="shared" si="0"/>
        <v>12455.73</v>
      </c>
    </row>
    <row r="14" spans="1:6" ht="20.100000000000001" customHeight="1" x14ac:dyDescent="0.25">
      <c r="A14" s="35" t="s">
        <v>7</v>
      </c>
      <c r="B14" s="62">
        <v>322</v>
      </c>
      <c r="C14" s="68">
        <f t="shared" si="1"/>
        <v>338.1</v>
      </c>
      <c r="D14" s="41">
        <v>0.6</v>
      </c>
      <c r="E14" s="36"/>
      <c r="F14" s="59">
        <f t="shared" si="0"/>
        <v>202.86</v>
      </c>
    </row>
    <row r="15" spans="1:6" ht="20.100000000000001" customHeight="1" x14ac:dyDescent="0.25">
      <c r="A15" s="35" t="s">
        <v>36</v>
      </c>
      <c r="B15" s="62">
        <v>115</v>
      </c>
      <c r="C15" s="68">
        <f t="shared" si="1"/>
        <v>120.75</v>
      </c>
      <c r="D15" s="41">
        <v>1.05</v>
      </c>
      <c r="E15" s="36"/>
      <c r="F15" s="59">
        <f t="shared" si="0"/>
        <v>126.78750000000001</v>
      </c>
    </row>
    <row r="16" spans="1:6" ht="20.100000000000001" customHeight="1" x14ac:dyDescent="0.25">
      <c r="A16" s="35" t="s">
        <v>37</v>
      </c>
      <c r="B16" s="62">
        <v>290</v>
      </c>
      <c r="C16" s="68">
        <f t="shared" si="1"/>
        <v>304.5</v>
      </c>
      <c r="D16" s="41">
        <v>1.2</v>
      </c>
      <c r="E16" s="36"/>
      <c r="F16" s="59">
        <f t="shared" si="0"/>
        <v>365.4</v>
      </c>
    </row>
    <row r="17" spans="1:9" ht="20.100000000000001" customHeight="1" x14ac:dyDescent="0.25">
      <c r="A17" s="33" t="s">
        <v>8</v>
      </c>
      <c r="B17" s="61">
        <f>SUM(B3:B16)</f>
        <v>33852</v>
      </c>
      <c r="C17" s="67">
        <f t="shared" ref="C17" si="2">B17+B17*4%</f>
        <v>35206.080000000002</v>
      </c>
      <c r="D17" s="41"/>
      <c r="E17" s="12"/>
      <c r="F17" s="59">
        <f t="shared" si="0"/>
        <v>0</v>
      </c>
      <c r="I17" s="71"/>
    </row>
    <row r="18" spans="1:9" ht="20.100000000000001" customHeight="1" x14ac:dyDescent="0.25">
      <c r="A18" s="13"/>
      <c r="B18" s="63"/>
      <c r="C18" s="63"/>
      <c r="D18" s="47"/>
      <c r="E18" s="19"/>
      <c r="F18" s="59">
        <f t="shared" si="0"/>
        <v>0</v>
      </c>
    </row>
    <row r="19" spans="1:9" ht="20.100000000000001" customHeight="1" x14ac:dyDescent="0.25">
      <c r="A19" s="33" t="s">
        <v>9</v>
      </c>
      <c r="B19" s="61">
        <v>3020</v>
      </c>
      <c r="C19" s="67">
        <f>B19+B19*5%</f>
        <v>3171</v>
      </c>
      <c r="D19" s="41">
        <v>0.1</v>
      </c>
      <c r="E19" s="36"/>
      <c r="F19" s="59">
        <f t="shared" si="0"/>
        <v>317.10000000000002</v>
      </c>
    </row>
    <row r="20" spans="1:9" ht="20.100000000000001" customHeight="1" x14ac:dyDescent="0.25">
      <c r="A20" s="13"/>
      <c r="B20" s="63"/>
      <c r="C20" s="63"/>
      <c r="D20" s="47"/>
      <c r="E20" s="19"/>
      <c r="F20" s="59">
        <f t="shared" si="0"/>
        <v>0</v>
      </c>
    </row>
    <row r="21" spans="1:9" ht="20.100000000000001" customHeight="1" x14ac:dyDescent="0.25">
      <c r="A21" s="33" t="s">
        <v>10</v>
      </c>
      <c r="B21" s="61">
        <v>3191</v>
      </c>
      <c r="C21" s="67">
        <f>B21+B21*5%</f>
        <v>3350.55</v>
      </c>
      <c r="D21" s="41">
        <v>0.08</v>
      </c>
      <c r="E21" s="36"/>
      <c r="F21" s="59">
        <f t="shared" si="0"/>
        <v>268.04400000000004</v>
      </c>
    </row>
    <row r="22" spans="1:9" ht="20.100000000000001" customHeight="1" x14ac:dyDescent="0.25">
      <c r="A22" s="13"/>
      <c r="B22" s="56"/>
      <c r="C22" s="63"/>
      <c r="D22" s="47"/>
      <c r="E22" s="19"/>
      <c r="F22" s="59">
        <f t="shared" si="0"/>
        <v>0</v>
      </c>
    </row>
    <row r="23" spans="1:9" ht="20.100000000000001" customHeight="1" x14ac:dyDescent="0.25">
      <c r="A23" s="33" t="s">
        <v>11</v>
      </c>
      <c r="B23" s="61">
        <f>31006+3004</f>
        <v>34010</v>
      </c>
      <c r="C23" s="67">
        <f>B23+B23*5%</f>
        <v>35710.5</v>
      </c>
      <c r="D23" s="41">
        <v>0.2</v>
      </c>
      <c r="E23" s="36"/>
      <c r="F23" s="59">
        <f t="shared" si="0"/>
        <v>7142.1</v>
      </c>
    </row>
    <row r="24" spans="1:9" ht="20.100000000000001" customHeight="1" x14ac:dyDescent="0.25">
      <c r="A24" s="13"/>
      <c r="B24" s="56"/>
      <c r="C24" s="63"/>
      <c r="D24" s="47"/>
      <c r="E24" s="19"/>
      <c r="F24" s="59">
        <f t="shared" si="0"/>
        <v>0</v>
      </c>
    </row>
    <row r="25" spans="1:9" ht="20.100000000000001" customHeight="1" x14ac:dyDescent="0.25">
      <c r="A25" s="33" t="s">
        <v>12</v>
      </c>
      <c r="B25" s="61">
        <v>31006</v>
      </c>
      <c r="C25" s="67">
        <f>B25+B25*5%</f>
        <v>32556.3</v>
      </c>
      <c r="D25" s="41">
        <v>0.12</v>
      </c>
      <c r="E25" s="36"/>
      <c r="F25" s="59">
        <f t="shared" si="0"/>
        <v>3906.7559999999999</v>
      </c>
    </row>
    <row r="26" spans="1:9" ht="20.100000000000001" customHeight="1" x14ac:dyDescent="0.25">
      <c r="A26" s="13"/>
      <c r="B26" s="56"/>
      <c r="C26" s="63"/>
      <c r="D26" s="47"/>
      <c r="E26" s="19"/>
      <c r="F26" s="59">
        <f t="shared" si="0"/>
        <v>0</v>
      </c>
    </row>
    <row r="27" spans="1:9" ht="20.100000000000001" customHeight="1" x14ac:dyDescent="0.25">
      <c r="A27" s="33" t="s">
        <v>13</v>
      </c>
      <c r="B27" s="61">
        <v>31006</v>
      </c>
      <c r="C27" s="67">
        <f>B27+B27*5%</f>
        <v>32556.3</v>
      </c>
      <c r="D27" s="41">
        <v>7.0000000000000007E-2</v>
      </c>
      <c r="E27" s="36"/>
      <c r="F27" s="59">
        <f t="shared" si="0"/>
        <v>2278.9410000000003</v>
      </c>
    </row>
    <row r="28" spans="1:9" ht="20.100000000000001" customHeight="1" x14ac:dyDescent="0.25">
      <c r="A28" s="13"/>
      <c r="B28" s="63"/>
      <c r="C28" s="63"/>
      <c r="D28" s="47"/>
      <c r="E28" s="19"/>
      <c r="F28" s="59">
        <f t="shared" si="0"/>
        <v>0</v>
      </c>
    </row>
    <row r="29" spans="1:9" ht="20.100000000000001" customHeight="1" x14ac:dyDescent="0.25">
      <c r="A29" s="33" t="s">
        <v>14</v>
      </c>
      <c r="B29" s="61">
        <v>31006</v>
      </c>
      <c r="C29" s="67">
        <f>B29+B29*5%</f>
        <v>32556.3</v>
      </c>
      <c r="D29" s="41">
        <v>0.18</v>
      </c>
      <c r="E29" s="36"/>
      <c r="F29" s="59">
        <f t="shared" si="0"/>
        <v>5860.134</v>
      </c>
    </row>
    <row r="30" spans="1:9" ht="20.100000000000001" customHeight="1" x14ac:dyDescent="0.25">
      <c r="A30" s="11"/>
      <c r="B30" s="63"/>
      <c r="C30" s="63"/>
      <c r="D30" s="47"/>
      <c r="E30" s="19"/>
      <c r="F30" s="59">
        <f t="shared" si="0"/>
        <v>0</v>
      </c>
    </row>
    <row r="31" spans="1:9" s="1" customFormat="1" ht="20.100000000000001" customHeight="1" x14ac:dyDescent="0.25">
      <c r="A31" s="37" t="s">
        <v>15</v>
      </c>
      <c r="B31" s="64">
        <v>2585</v>
      </c>
      <c r="C31" s="67">
        <f t="shared" ref="C31:C61" si="3">B31+B31*5%</f>
        <v>2714.25</v>
      </c>
      <c r="D31" s="43">
        <v>0.2</v>
      </c>
      <c r="E31" s="36"/>
      <c r="F31" s="59">
        <f t="shared" si="0"/>
        <v>542.85</v>
      </c>
    </row>
    <row r="32" spans="1:9" ht="20.100000000000001" customHeight="1" x14ac:dyDescent="0.25">
      <c r="A32" s="11"/>
      <c r="B32" s="63"/>
      <c r="C32" s="63"/>
      <c r="D32" s="47"/>
      <c r="E32" s="19"/>
      <c r="F32" s="59">
        <f t="shared" si="0"/>
        <v>0</v>
      </c>
    </row>
    <row r="33" spans="1:6" ht="20.100000000000001" customHeight="1" x14ac:dyDescent="0.25">
      <c r="A33" s="33" t="s">
        <v>16</v>
      </c>
      <c r="B33" s="61">
        <v>2287</v>
      </c>
      <c r="C33" s="67">
        <f t="shared" si="3"/>
        <v>2401.35</v>
      </c>
      <c r="D33" s="41">
        <v>0.18</v>
      </c>
      <c r="E33" s="36"/>
      <c r="F33" s="59">
        <f t="shared" si="0"/>
        <v>432.24299999999999</v>
      </c>
    </row>
    <row r="34" spans="1:6" ht="20.100000000000001" customHeight="1" x14ac:dyDescent="0.25">
      <c r="A34" s="11"/>
      <c r="B34" s="63"/>
      <c r="C34" s="63"/>
      <c r="D34" s="47"/>
      <c r="E34" s="19"/>
      <c r="F34" s="59">
        <f t="shared" si="0"/>
        <v>0</v>
      </c>
    </row>
    <row r="35" spans="1:6" ht="20.100000000000001" customHeight="1" x14ac:dyDescent="0.25">
      <c r="A35" s="33" t="s">
        <v>17</v>
      </c>
      <c r="B35" s="61">
        <v>1165</v>
      </c>
      <c r="C35" s="67">
        <f t="shared" si="3"/>
        <v>1223.25</v>
      </c>
      <c r="D35" s="41">
        <v>0.08</v>
      </c>
      <c r="E35" s="36"/>
      <c r="F35" s="59">
        <f t="shared" ref="F35:F61" si="4">C35*D35</f>
        <v>97.86</v>
      </c>
    </row>
    <row r="36" spans="1:6" ht="20.100000000000001" customHeight="1" x14ac:dyDescent="0.25">
      <c r="A36" s="13"/>
      <c r="B36" s="63"/>
      <c r="C36" s="63"/>
      <c r="D36" s="47"/>
      <c r="E36" s="19"/>
      <c r="F36" s="59">
        <f t="shared" si="4"/>
        <v>0</v>
      </c>
    </row>
    <row r="37" spans="1:6" ht="20.100000000000001" customHeight="1" x14ac:dyDescent="0.25">
      <c r="A37" s="33" t="s">
        <v>18</v>
      </c>
      <c r="B37" s="61">
        <v>33659</v>
      </c>
      <c r="C37" s="67">
        <f t="shared" si="3"/>
        <v>35341.949999999997</v>
      </c>
      <c r="D37" s="41">
        <v>0.2</v>
      </c>
      <c r="E37" s="36"/>
      <c r="F37" s="59">
        <f t="shared" si="4"/>
        <v>7068.3899999999994</v>
      </c>
    </row>
    <row r="38" spans="1:6" ht="20.100000000000001" customHeight="1" x14ac:dyDescent="0.25">
      <c r="A38" s="13"/>
      <c r="B38" s="63"/>
      <c r="C38" s="63"/>
      <c r="D38" s="47"/>
      <c r="E38" s="19"/>
      <c r="F38" s="59">
        <f t="shared" si="4"/>
        <v>0</v>
      </c>
    </row>
    <row r="39" spans="1:6" ht="20.100000000000001" customHeight="1" x14ac:dyDescent="0.25">
      <c r="A39" s="33" t="s">
        <v>19</v>
      </c>
      <c r="B39" s="61">
        <v>2052</v>
      </c>
      <c r="C39" s="67">
        <f t="shared" si="3"/>
        <v>2154.6</v>
      </c>
      <c r="D39" s="41">
        <v>1.2</v>
      </c>
      <c r="E39" s="36"/>
      <c r="F39" s="59">
        <f t="shared" si="4"/>
        <v>2585.52</v>
      </c>
    </row>
    <row r="40" spans="1:6" ht="20.100000000000001" customHeight="1" x14ac:dyDescent="0.25">
      <c r="A40" s="13"/>
      <c r="B40" s="63"/>
      <c r="C40" s="63"/>
      <c r="D40" s="47"/>
      <c r="E40" s="19"/>
      <c r="F40" s="59">
        <f t="shared" si="4"/>
        <v>0</v>
      </c>
    </row>
    <row r="41" spans="1:6" ht="20.100000000000001" customHeight="1" x14ac:dyDescent="0.25">
      <c r="A41" s="33" t="s">
        <v>20</v>
      </c>
      <c r="B41" s="61">
        <v>2052</v>
      </c>
      <c r="C41" s="67">
        <f t="shared" si="3"/>
        <v>2154.6</v>
      </c>
      <c r="D41" s="41">
        <v>1.2</v>
      </c>
      <c r="E41" s="36"/>
      <c r="F41" s="59">
        <f t="shared" si="4"/>
        <v>2585.52</v>
      </c>
    </row>
    <row r="42" spans="1:6" ht="20.100000000000001" customHeight="1" x14ac:dyDescent="0.25">
      <c r="A42" s="13"/>
      <c r="B42" s="63"/>
      <c r="C42" s="63"/>
      <c r="D42" s="47"/>
      <c r="E42" s="19"/>
      <c r="F42" s="59">
        <f t="shared" si="4"/>
        <v>0</v>
      </c>
    </row>
    <row r="43" spans="1:6" ht="20.100000000000001" customHeight="1" x14ac:dyDescent="0.25">
      <c r="A43" s="33" t="s">
        <v>21</v>
      </c>
      <c r="B43" s="61">
        <v>3672</v>
      </c>
      <c r="C43" s="67">
        <f t="shared" si="3"/>
        <v>3855.6</v>
      </c>
      <c r="D43" s="41">
        <v>0.16</v>
      </c>
      <c r="E43" s="36"/>
      <c r="F43" s="59">
        <f t="shared" si="4"/>
        <v>616.89599999999996</v>
      </c>
    </row>
    <row r="44" spans="1:6" ht="20.100000000000001" customHeight="1" x14ac:dyDescent="0.25">
      <c r="A44" s="13"/>
      <c r="B44" s="63"/>
      <c r="C44" s="63"/>
      <c r="D44" s="47"/>
      <c r="E44" s="19"/>
      <c r="F44" s="59">
        <f t="shared" si="4"/>
        <v>0</v>
      </c>
    </row>
    <row r="45" spans="1:6" ht="20.100000000000001" customHeight="1" x14ac:dyDescent="0.25">
      <c r="A45" s="33" t="s">
        <v>22</v>
      </c>
      <c r="B45" s="61">
        <v>4251</v>
      </c>
      <c r="C45" s="67">
        <f t="shared" si="3"/>
        <v>4463.55</v>
      </c>
      <c r="D45" s="41">
        <v>0.1</v>
      </c>
      <c r="E45" s="36"/>
      <c r="F45" s="59">
        <f t="shared" si="4"/>
        <v>446.35500000000002</v>
      </c>
    </row>
    <row r="46" spans="1:6" ht="20.100000000000001" customHeight="1" x14ac:dyDescent="0.25">
      <c r="A46" s="13"/>
      <c r="B46" s="63"/>
      <c r="C46" s="63"/>
      <c r="D46" s="47"/>
      <c r="E46" s="19"/>
      <c r="F46" s="59">
        <f t="shared" si="4"/>
        <v>0</v>
      </c>
    </row>
    <row r="47" spans="1:6" ht="20.100000000000001" customHeight="1" x14ac:dyDescent="0.25">
      <c r="A47" s="33" t="s">
        <v>23</v>
      </c>
      <c r="B47" s="61">
        <v>4306</v>
      </c>
      <c r="C47" s="67">
        <f t="shared" si="3"/>
        <v>4521.3</v>
      </c>
      <c r="D47" s="41">
        <v>0.1</v>
      </c>
      <c r="E47" s="36"/>
      <c r="F47" s="59">
        <f t="shared" si="4"/>
        <v>452.13000000000005</v>
      </c>
    </row>
    <row r="48" spans="1:6" ht="20.100000000000001" customHeight="1" x14ac:dyDescent="0.25">
      <c r="A48" s="13"/>
      <c r="B48" s="63"/>
      <c r="C48" s="63"/>
      <c r="D48" s="47"/>
      <c r="E48" s="19"/>
      <c r="F48" s="59">
        <f t="shared" si="4"/>
        <v>0</v>
      </c>
    </row>
    <row r="49" spans="1:6" ht="20.100000000000001" customHeight="1" x14ac:dyDescent="0.25">
      <c r="A49" s="33" t="s">
        <v>24</v>
      </c>
      <c r="B49" s="61"/>
      <c r="C49" s="68"/>
      <c r="D49" s="41"/>
      <c r="E49" s="36"/>
      <c r="F49" s="59">
        <f t="shared" si="4"/>
        <v>0</v>
      </c>
    </row>
    <row r="50" spans="1:6" ht="20.100000000000001" customHeight="1" x14ac:dyDescent="0.25">
      <c r="A50" s="35" t="s">
        <v>25</v>
      </c>
      <c r="B50" s="62">
        <v>3030</v>
      </c>
      <c r="C50" s="68">
        <f t="shared" si="3"/>
        <v>3181.5</v>
      </c>
      <c r="D50" s="41">
        <v>0.08</v>
      </c>
      <c r="E50" s="36"/>
      <c r="F50" s="59">
        <f t="shared" si="4"/>
        <v>254.52</v>
      </c>
    </row>
    <row r="51" spans="1:6" ht="20.100000000000001" customHeight="1" x14ac:dyDescent="0.25">
      <c r="A51" s="35" t="s">
        <v>26</v>
      </c>
      <c r="B51" s="62">
        <v>7291</v>
      </c>
      <c r="C51" s="68">
        <f t="shared" si="3"/>
        <v>7655.55</v>
      </c>
      <c r="D51" s="41">
        <v>0.15</v>
      </c>
      <c r="E51" s="36"/>
      <c r="F51" s="59">
        <f t="shared" si="4"/>
        <v>1148.3325</v>
      </c>
    </row>
    <row r="52" spans="1:6" ht="20.100000000000001" customHeight="1" x14ac:dyDescent="0.25">
      <c r="A52" s="33" t="s">
        <v>8</v>
      </c>
      <c r="B52" s="61">
        <f>SUM(B50:B51)</f>
        <v>10321</v>
      </c>
      <c r="C52" s="67">
        <f t="shared" si="3"/>
        <v>10837.05</v>
      </c>
      <c r="D52" s="41"/>
      <c r="E52" s="36"/>
      <c r="F52" s="59">
        <f t="shared" si="4"/>
        <v>0</v>
      </c>
    </row>
    <row r="53" spans="1:6" ht="20.100000000000001" customHeight="1" x14ac:dyDescent="0.25">
      <c r="A53" s="13"/>
      <c r="B53" s="63"/>
      <c r="C53" s="63"/>
      <c r="D53" s="47"/>
      <c r="E53" s="19"/>
      <c r="F53" s="59">
        <f t="shared" si="4"/>
        <v>0</v>
      </c>
    </row>
    <row r="54" spans="1:6" ht="20.100000000000001" customHeight="1" x14ac:dyDescent="0.25">
      <c r="A54" s="33" t="s">
        <v>27</v>
      </c>
      <c r="B54" s="61"/>
      <c r="C54" s="67"/>
      <c r="D54" s="41"/>
      <c r="E54" s="36"/>
      <c r="F54" s="59">
        <f t="shared" si="4"/>
        <v>0</v>
      </c>
    </row>
    <row r="55" spans="1:6" ht="20.100000000000001" customHeight="1" x14ac:dyDescent="0.25">
      <c r="A55" s="35" t="s">
        <v>119</v>
      </c>
      <c r="B55" s="62">
        <v>8000</v>
      </c>
      <c r="C55" s="67">
        <f t="shared" si="3"/>
        <v>8400</v>
      </c>
      <c r="D55" s="42">
        <v>0.08</v>
      </c>
      <c r="E55" s="36"/>
      <c r="F55" s="59">
        <f t="shared" si="4"/>
        <v>672</v>
      </c>
    </row>
    <row r="56" spans="1:6" ht="20.100000000000001" customHeight="1" x14ac:dyDescent="0.25">
      <c r="A56" s="35" t="s">
        <v>26</v>
      </c>
      <c r="B56" s="62">
        <v>7509</v>
      </c>
      <c r="C56" s="67">
        <f t="shared" si="3"/>
        <v>7884.45</v>
      </c>
      <c r="D56" s="42">
        <v>0.15</v>
      </c>
      <c r="E56" s="36"/>
      <c r="F56" s="59">
        <f t="shared" si="4"/>
        <v>1182.6675</v>
      </c>
    </row>
    <row r="57" spans="1:6" ht="20.100000000000001" customHeight="1" x14ac:dyDescent="0.25">
      <c r="A57" s="33" t="s">
        <v>8</v>
      </c>
      <c r="B57" s="61">
        <f>SUM(B55:B56)</f>
        <v>15509</v>
      </c>
      <c r="C57" s="67">
        <f t="shared" si="3"/>
        <v>16284.45</v>
      </c>
      <c r="D57" s="41"/>
      <c r="E57" s="36"/>
      <c r="F57" s="59">
        <f t="shared" si="4"/>
        <v>0</v>
      </c>
    </row>
    <row r="58" spans="1:6" ht="20.100000000000001" customHeight="1" x14ac:dyDescent="0.25">
      <c r="A58" s="13"/>
      <c r="B58" s="63"/>
      <c r="C58" s="63"/>
      <c r="D58" s="47"/>
      <c r="E58" s="19"/>
      <c r="F58" s="59">
        <f t="shared" si="4"/>
        <v>0</v>
      </c>
    </row>
    <row r="59" spans="1:6" ht="20.100000000000001" customHeight="1" x14ac:dyDescent="0.25">
      <c r="A59" s="33" t="s">
        <v>17</v>
      </c>
      <c r="B59" s="61">
        <v>235</v>
      </c>
      <c r="C59" s="67">
        <f t="shared" si="3"/>
        <v>246.75</v>
      </c>
      <c r="D59" s="41">
        <v>0.08</v>
      </c>
      <c r="E59" s="36"/>
      <c r="F59" s="59">
        <f t="shared" si="4"/>
        <v>19.740000000000002</v>
      </c>
    </row>
    <row r="60" spans="1:6" ht="20.100000000000001" customHeight="1" x14ac:dyDescent="0.25">
      <c r="A60" s="24"/>
      <c r="B60" s="65"/>
      <c r="C60" s="65"/>
      <c r="D60" s="48"/>
      <c r="E60" s="19"/>
      <c r="F60" s="59">
        <f t="shared" si="4"/>
        <v>0</v>
      </c>
    </row>
    <row r="61" spans="1:6" ht="20.100000000000001" customHeight="1" x14ac:dyDescent="0.25">
      <c r="A61" s="33" t="s">
        <v>29</v>
      </c>
      <c r="B61" s="61">
        <v>17246</v>
      </c>
      <c r="C61" s="67">
        <f t="shared" si="3"/>
        <v>18108.3</v>
      </c>
      <c r="D61" s="41">
        <v>0.2</v>
      </c>
      <c r="E61" s="36"/>
      <c r="F61" s="59">
        <f t="shared" si="4"/>
        <v>3621.66</v>
      </c>
    </row>
    <row r="62" spans="1:6" ht="20.100000000000001" customHeight="1" x14ac:dyDescent="0.25">
      <c r="A62" s="72" t="s">
        <v>130</v>
      </c>
      <c r="B62" s="73"/>
      <c r="C62" s="74">
        <f>F62</f>
        <v>63755.71649999998</v>
      </c>
      <c r="D62" s="75"/>
      <c r="E62" s="76"/>
      <c r="F62" s="59">
        <f>SUM(F3:F61)</f>
        <v>63755.71649999998</v>
      </c>
    </row>
    <row r="63" spans="1:6" x14ac:dyDescent="0.25">
      <c r="A63" s="38"/>
      <c r="B63" s="66"/>
      <c r="C63" s="66"/>
      <c r="D63" s="44"/>
      <c r="E63" s="39"/>
      <c r="F63" s="59"/>
    </row>
    <row r="64" spans="1:6" x14ac:dyDescent="0.25">
      <c r="A64" s="40"/>
      <c r="B64" s="66"/>
      <c r="C64" s="66"/>
      <c r="D64" s="44"/>
      <c r="E64" s="39"/>
    </row>
    <row r="65" spans="1:6" x14ac:dyDescent="0.25">
      <c r="A65" s="38"/>
      <c r="B65" s="66"/>
      <c r="C65" s="66"/>
      <c r="D65" s="44"/>
      <c r="E65" s="39"/>
      <c r="F65" s="59"/>
    </row>
    <row r="66" spans="1:6" x14ac:dyDescent="0.25">
      <c r="A66" s="38"/>
      <c r="B66" s="66"/>
      <c r="C66" s="66"/>
      <c r="D66" s="44"/>
      <c r="E66" s="39"/>
    </row>
    <row r="67" spans="1:6" x14ac:dyDescent="0.25">
      <c r="A67" s="38"/>
      <c r="B67" s="66"/>
      <c r="C67" s="66"/>
      <c r="D67" s="44"/>
      <c r="E67" s="39"/>
    </row>
    <row r="68" spans="1:6" x14ac:dyDescent="0.25">
      <c r="A68" s="38"/>
      <c r="B68" s="66"/>
      <c r="C68" s="66"/>
      <c r="D68" s="44"/>
      <c r="E68" s="39"/>
    </row>
    <row r="69" spans="1:6" x14ac:dyDescent="0.25">
      <c r="A69" s="38"/>
      <c r="B69" s="66"/>
      <c r="C69" s="66"/>
      <c r="D69" s="44"/>
      <c r="E69" s="39"/>
    </row>
    <row r="70" spans="1:6" x14ac:dyDescent="0.25">
      <c r="A70" s="38"/>
      <c r="B70" s="66"/>
      <c r="C70" s="66"/>
      <c r="D70" s="44"/>
      <c r="E70" s="39"/>
    </row>
    <row r="71" spans="1:6" x14ac:dyDescent="0.25">
      <c r="A71" s="38"/>
      <c r="B71" s="66"/>
      <c r="C71" s="66"/>
      <c r="D71" s="44"/>
      <c r="E71" s="39"/>
    </row>
    <row r="72" spans="1:6" x14ac:dyDescent="0.25">
      <c r="A72" s="38"/>
      <c r="B72" s="66"/>
      <c r="C72" s="66"/>
      <c r="D72" s="44"/>
      <c r="E72" s="39"/>
    </row>
    <row r="73" spans="1:6" x14ac:dyDescent="0.25">
      <c r="A73" s="38"/>
      <c r="B73" s="66"/>
      <c r="C73" s="66"/>
      <c r="D73" s="44"/>
      <c r="E73" s="39"/>
    </row>
    <row r="74" spans="1:6" x14ac:dyDescent="0.25">
      <c r="A74" s="38"/>
      <c r="B74" s="66"/>
      <c r="C74" s="66"/>
      <c r="D74" s="44"/>
      <c r="E74" s="39"/>
    </row>
    <row r="75" spans="1:6" x14ac:dyDescent="0.25">
      <c r="A75" s="38"/>
      <c r="B75" s="66"/>
      <c r="C75" s="66"/>
      <c r="D75" s="44"/>
      <c r="E75" s="39"/>
    </row>
    <row r="76" spans="1:6" x14ac:dyDescent="0.25">
      <c r="A76" s="38"/>
      <c r="B76" s="66"/>
      <c r="C76" s="66"/>
      <c r="D76" s="44"/>
      <c r="E76" s="39"/>
    </row>
    <row r="77" spans="1:6" x14ac:dyDescent="0.25">
      <c r="A77" s="38"/>
      <c r="B77" s="66"/>
      <c r="C77" s="66"/>
      <c r="D77" s="44"/>
      <c r="E77" s="39"/>
    </row>
    <row r="78" spans="1:6" x14ac:dyDescent="0.25">
      <c r="A78" s="38"/>
      <c r="B78" s="66"/>
      <c r="C78" s="66"/>
      <c r="D78" s="44"/>
      <c r="E78" s="39"/>
    </row>
    <row r="79" spans="1:6" x14ac:dyDescent="0.25">
      <c r="A79" s="38"/>
      <c r="B79" s="66"/>
      <c r="C79" s="66"/>
      <c r="D79" s="44"/>
      <c r="E79" s="39"/>
    </row>
    <row r="80" spans="1:6" x14ac:dyDescent="0.25">
      <c r="A80" s="38"/>
      <c r="B80" s="66"/>
      <c r="C80" s="66"/>
      <c r="D80" s="44"/>
      <c r="E80" s="39"/>
    </row>
    <row r="81" spans="1:5" x14ac:dyDescent="0.25">
      <c r="A81" s="38"/>
      <c r="B81" s="66"/>
      <c r="C81" s="66"/>
      <c r="D81" s="44"/>
      <c r="E81" s="39"/>
    </row>
    <row r="82" spans="1:5" x14ac:dyDescent="0.25">
      <c r="A82" s="38"/>
      <c r="B82" s="66"/>
      <c r="C82" s="66"/>
      <c r="D82" s="44"/>
      <c r="E82" s="39"/>
    </row>
    <row r="83" spans="1:5" x14ac:dyDescent="0.25">
      <c r="A83" s="38"/>
      <c r="B83" s="66"/>
      <c r="C83" s="66"/>
      <c r="D83" s="44"/>
      <c r="E83" s="39"/>
    </row>
    <row r="84" spans="1:5" x14ac:dyDescent="0.25">
      <c r="A84" s="38"/>
      <c r="B84" s="66"/>
      <c r="C84" s="66"/>
      <c r="D84" s="44"/>
      <c r="E84" s="39"/>
    </row>
    <row r="85" spans="1:5" x14ac:dyDescent="0.25">
      <c r="A85" s="38"/>
      <c r="B85" s="66"/>
      <c r="C85" s="66"/>
      <c r="D85" s="44"/>
      <c r="E85" s="39"/>
    </row>
    <row r="86" spans="1:5" x14ac:dyDescent="0.25">
      <c r="A86" s="38"/>
      <c r="B86" s="66"/>
      <c r="C86" s="66"/>
      <c r="D86" s="44"/>
      <c r="E86" s="39"/>
    </row>
    <row r="87" spans="1:5" x14ac:dyDescent="0.25">
      <c r="A87" s="38"/>
      <c r="B87" s="66"/>
      <c r="C87" s="66"/>
      <c r="D87" s="44"/>
      <c r="E87" s="39"/>
    </row>
    <row r="88" spans="1:5" x14ac:dyDescent="0.25">
      <c r="A88" s="38"/>
      <c r="B88" s="66"/>
      <c r="C88" s="66"/>
      <c r="D88" s="44"/>
      <c r="E88" s="39"/>
    </row>
    <row r="89" spans="1:5" x14ac:dyDescent="0.25">
      <c r="A89" s="38"/>
      <c r="B89" s="66"/>
      <c r="C89" s="66"/>
      <c r="D89" s="44"/>
      <c r="E89" s="39"/>
    </row>
    <row r="90" spans="1:5" x14ac:dyDescent="0.25">
      <c r="A90" s="38"/>
      <c r="B90" s="66"/>
      <c r="C90" s="66"/>
      <c r="D90" s="44"/>
      <c r="E90" s="39"/>
    </row>
    <row r="91" spans="1:5" x14ac:dyDescent="0.25">
      <c r="A91" s="38"/>
      <c r="B91" s="66"/>
      <c r="C91" s="66"/>
      <c r="D91" s="44"/>
      <c r="E91" s="39"/>
    </row>
    <row r="92" spans="1:5" x14ac:dyDescent="0.25">
      <c r="A92" s="38"/>
      <c r="B92" s="66"/>
      <c r="C92" s="66"/>
      <c r="D92" s="44"/>
      <c r="E92" s="39"/>
    </row>
    <row r="93" spans="1:5" x14ac:dyDescent="0.25">
      <c r="A93" s="38"/>
      <c r="B93" s="66"/>
      <c r="C93" s="66"/>
      <c r="D93" s="44"/>
      <c r="E93" s="39"/>
    </row>
    <row r="94" spans="1:5" x14ac:dyDescent="0.25">
      <c r="A94" s="38"/>
      <c r="B94" s="66"/>
      <c r="C94" s="66"/>
      <c r="D94" s="44"/>
      <c r="E94" s="39"/>
    </row>
    <row r="95" spans="1:5" x14ac:dyDescent="0.25">
      <c r="A95" s="38"/>
      <c r="B95" s="66"/>
      <c r="C95" s="66"/>
      <c r="D95" s="44"/>
      <c r="E95" s="39"/>
    </row>
    <row r="96" spans="1:5" x14ac:dyDescent="0.25">
      <c r="A96" s="38"/>
      <c r="B96" s="66"/>
      <c r="C96" s="66"/>
      <c r="D96" s="44"/>
      <c r="E96" s="39"/>
    </row>
    <row r="97" spans="1:5" x14ac:dyDescent="0.25">
      <c r="A97" s="38"/>
      <c r="B97" s="66"/>
      <c r="C97" s="66"/>
      <c r="D97" s="44"/>
      <c r="E97" s="39"/>
    </row>
    <row r="98" spans="1:5" x14ac:dyDescent="0.25">
      <c r="A98" s="38"/>
      <c r="B98" s="66"/>
      <c r="C98" s="66"/>
      <c r="D98" s="44"/>
      <c r="E98" s="39"/>
    </row>
    <row r="99" spans="1:5" x14ac:dyDescent="0.25">
      <c r="A99" s="38"/>
      <c r="B99" s="66"/>
      <c r="C99" s="66"/>
      <c r="D99" s="44"/>
      <c r="E99" s="39"/>
    </row>
    <row r="100" spans="1:5" x14ac:dyDescent="0.25">
      <c r="A100" s="38"/>
      <c r="B100" s="66"/>
      <c r="C100" s="66"/>
      <c r="D100" s="44"/>
      <c r="E100" s="39"/>
    </row>
    <row r="101" spans="1:5" x14ac:dyDescent="0.25">
      <c r="A101" s="38"/>
      <c r="B101" s="66"/>
      <c r="C101" s="66"/>
      <c r="D101" s="44"/>
      <c r="E101" s="39"/>
    </row>
    <row r="102" spans="1:5" x14ac:dyDescent="0.25">
      <c r="A102" s="38"/>
      <c r="B102" s="66"/>
      <c r="C102" s="66"/>
      <c r="D102" s="44"/>
      <c r="E102" s="39"/>
    </row>
    <row r="103" spans="1:5" x14ac:dyDescent="0.25">
      <c r="A103" s="38"/>
      <c r="B103" s="66"/>
      <c r="C103" s="66"/>
      <c r="D103" s="44"/>
      <c r="E103" s="39"/>
    </row>
    <row r="104" spans="1:5" x14ac:dyDescent="0.25">
      <c r="D104" s="45"/>
    </row>
    <row r="105" spans="1:5" x14ac:dyDescent="0.25">
      <c r="D105" s="45"/>
    </row>
    <row r="106" spans="1:5" x14ac:dyDescent="0.25">
      <c r="D106" s="45"/>
    </row>
    <row r="107" spans="1:5" x14ac:dyDescent="0.25">
      <c r="D107" s="45"/>
    </row>
    <row r="108" spans="1:5" x14ac:dyDescent="0.25">
      <c r="D108" s="45"/>
    </row>
    <row r="109" spans="1:5" x14ac:dyDescent="0.25">
      <c r="D109" s="45"/>
    </row>
    <row r="110" spans="1:5" x14ac:dyDescent="0.25">
      <c r="D110" s="45"/>
    </row>
    <row r="111" spans="1:5" x14ac:dyDescent="0.25">
      <c r="D111" s="45"/>
    </row>
    <row r="112" spans="1:5" x14ac:dyDescent="0.25">
      <c r="D112" s="45"/>
    </row>
    <row r="113" spans="4:4" x14ac:dyDescent="0.25">
      <c r="D113" s="45"/>
    </row>
    <row r="114" spans="4:4" x14ac:dyDescent="0.25">
      <c r="D114" s="45"/>
    </row>
    <row r="115" spans="4:4" x14ac:dyDescent="0.25">
      <c r="D115" s="45"/>
    </row>
    <row r="116" spans="4:4" x14ac:dyDescent="0.25">
      <c r="D116" s="45"/>
    </row>
    <row r="117" spans="4:4" x14ac:dyDescent="0.25">
      <c r="D117" s="45"/>
    </row>
    <row r="118" spans="4:4" x14ac:dyDescent="0.25">
      <c r="D118" s="45"/>
    </row>
    <row r="119" spans="4:4" x14ac:dyDescent="0.25">
      <c r="D119" s="45"/>
    </row>
    <row r="120" spans="4:4" x14ac:dyDescent="0.25">
      <c r="D120" s="45"/>
    </row>
    <row r="121" spans="4:4" x14ac:dyDescent="0.25">
      <c r="D121" s="45"/>
    </row>
    <row r="122" spans="4:4" x14ac:dyDescent="0.25">
      <c r="D122" s="45"/>
    </row>
    <row r="123" spans="4:4" x14ac:dyDescent="0.25">
      <c r="D123" s="45"/>
    </row>
    <row r="124" spans="4:4" x14ac:dyDescent="0.25">
      <c r="D124" s="45"/>
    </row>
    <row r="125" spans="4:4" x14ac:dyDescent="0.25">
      <c r="D125" s="45"/>
    </row>
    <row r="126" spans="4:4" x14ac:dyDescent="0.25">
      <c r="D126" s="45"/>
    </row>
    <row r="127" spans="4:4" x14ac:dyDescent="0.25">
      <c r="D127" s="45"/>
    </row>
    <row r="128" spans="4:4" x14ac:dyDescent="0.25">
      <c r="D128" s="45"/>
    </row>
    <row r="129" spans="4:4" x14ac:dyDescent="0.25">
      <c r="D129" s="45"/>
    </row>
    <row r="130" spans="4:4" x14ac:dyDescent="0.25">
      <c r="D130" s="45"/>
    </row>
    <row r="131" spans="4:4" x14ac:dyDescent="0.25">
      <c r="D131" s="45"/>
    </row>
    <row r="132" spans="4:4" x14ac:dyDescent="0.25">
      <c r="D132" s="45"/>
    </row>
    <row r="133" spans="4:4" x14ac:dyDescent="0.25">
      <c r="D133" s="45"/>
    </row>
    <row r="134" spans="4:4" x14ac:dyDescent="0.25">
      <c r="D134" s="45"/>
    </row>
    <row r="135" spans="4:4" x14ac:dyDescent="0.25">
      <c r="D135" s="45"/>
    </row>
    <row r="136" spans="4:4" x14ac:dyDescent="0.25">
      <c r="D136" s="45"/>
    </row>
    <row r="137" spans="4:4" x14ac:dyDescent="0.25">
      <c r="D137" s="45"/>
    </row>
    <row r="138" spans="4:4" x14ac:dyDescent="0.25">
      <c r="D138" s="45"/>
    </row>
    <row r="139" spans="4:4" x14ac:dyDescent="0.25">
      <c r="D139" s="45"/>
    </row>
    <row r="140" spans="4:4" x14ac:dyDescent="0.25">
      <c r="D140" s="45"/>
    </row>
    <row r="141" spans="4:4" x14ac:dyDescent="0.25">
      <c r="D141" s="45"/>
    </row>
  </sheetData>
  <pageMargins left="0.39370078740157483" right="0" top="0.59055118110236227" bottom="0.59055118110236227" header="0.31496062992125984" footer="0.31496062992125984"/>
  <pageSetup paperSize="9" scale="90" orientation="portrait" r:id="rId1"/>
  <headerFooter>
    <oddHeader xml:space="preserve">&amp;L&amp;"Tahoma,Corsivo grassetto"&amp;10ALLEGATO C&amp;C&amp;"Tahoma,Grassetto"Università per Stranieri di Perugia&amp;R&amp;"Tahoma,Corsivo grassetto"&amp;10Prestazione principale&amp;9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workbookViewId="0">
      <selection activeCell="B144" sqref="B144"/>
    </sheetView>
  </sheetViews>
  <sheetFormatPr defaultRowHeight="15" x14ac:dyDescent="0.25"/>
  <cols>
    <col min="1" max="1" width="31.7109375" style="2" bestFit="1" customWidth="1"/>
    <col min="2" max="2" width="13.7109375" style="9" bestFit="1" customWidth="1"/>
    <col min="3" max="3" width="12.140625" style="9" customWidth="1"/>
    <col min="4" max="4" width="15.85546875" style="3" customWidth="1"/>
    <col min="5" max="5" width="11.5703125" style="20" customWidth="1"/>
  </cols>
  <sheetData>
    <row r="1" spans="1:5" s="21" customFormat="1" x14ac:dyDescent="0.25">
      <c r="A1" s="22" t="s">
        <v>74</v>
      </c>
      <c r="B1" s="97" t="s">
        <v>79</v>
      </c>
      <c r="C1" s="97"/>
      <c r="D1" s="23" t="s">
        <v>73</v>
      </c>
      <c r="E1" s="26" t="s">
        <v>124</v>
      </c>
    </row>
    <row r="2" spans="1:5" ht="15" customHeight="1" x14ac:dyDescent="0.25">
      <c r="A2" s="106" t="s">
        <v>38</v>
      </c>
      <c r="B2" s="106" t="s">
        <v>39</v>
      </c>
      <c r="C2" s="108"/>
      <c r="D2" s="4" t="s">
        <v>93</v>
      </c>
      <c r="E2" s="30">
        <v>2</v>
      </c>
    </row>
    <row r="3" spans="1:5" ht="15" customHeight="1" x14ac:dyDescent="0.25">
      <c r="A3" s="107"/>
      <c r="B3" s="103"/>
      <c r="C3" s="108"/>
      <c r="D3" s="5" t="s">
        <v>94</v>
      </c>
      <c r="E3" s="30">
        <v>6</v>
      </c>
    </row>
    <row r="4" spans="1:5" ht="15" customHeight="1" x14ac:dyDescent="0.25">
      <c r="A4" s="107"/>
      <c r="B4" s="109" t="s">
        <v>78</v>
      </c>
      <c r="C4" s="110"/>
      <c r="D4" s="6" t="s">
        <v>93</v>
      </c>
      <c r="E4" s="30">
        <v>6</v>
      </c>
    </row>
    <row r="5" spans="1:5" ht="15" customHeight="1" x14ac:dyDescent="0.25">
      <c r="A5" s="107"/>
      <c r="B5" s="103"/>
      <c r="C5" s="108"/>
      <c r="D5" s="6" t="s">
        <v>94</v>
      </c>
      <c r="E5" s="30">
        <v>12.5</v>
      </c>
    </row>
    <row r="6" spans="1:5" ht="15" customHeight="1" x14ac:dyDescent="0.25">
      <c r="A6" s="107"/>
      <c r="B6" s="109" t="s">
        <v>40</v>
      </c>
      <c r="C6" s="110"/>
      <c r="D6" s="6" t="s">
        <v>93</v>
      </c>
      <c r="E6" s="30">
        <v>2</v>
      </c>
    </row>
    <row r="7" spans="1:5" ht="15" customHeight="1" x14ac:dyDescent="0.25">
      <c r="A7" s="107"/>
      <c r="B7" s="103"/>
      <c r="C7" s="108"/>
      <c r="D7" s="6" t="s">
        <v>94</v>
      </c>
      <c r="E7" s="30">
        <v>2.5</v>
      </c>
    </row>
    <row r="8" spans="1:5" ht="15" customHeight="1" x14ac:dyDescent="0.25">
      <c r="A8" s="107"/>
      <c r="B8" s="109" t="s">
        <v>41</v>
      </c>
      <c r="C8" s="110"/>
      <c r="D8" s="6" t="s">
        <v>93</v>
      </c>
      <c r="E8" s="30">
        <v>3</v>
      </c>
    </row>
    <row r="9" spans="1:5" ht="15" customHeight="1" x14ac:dyDescent="0.25">
      <c r="A9" s="107"/>
      <c r="B9" s="103"/>
      <c r="C9" s="108"/>
      <c r="D9" s="6" t="s">
        <v>94</v>
      </c>
      <c r="E9" s="30">
        <v>13.5</v>
      </c>
    </row>
    <row r="10" spans="1:5" ht="15" customHeight="1" x14ac:dyDescent="0.25">
      <c r="A10" s="107"/>
      <c r="B10" s="109" t="s">
        <v>42</v>
      </c>
      <c r="C10" s="110"/>
      <c r="D10" s="6" t="s">
        <v>93</v>
      </c>
      <c r="E10" s="30">
        <v>4</v>
      </c>
    </row>
    <row r="11" spans="1:5" ht="15" customHeight="1" x14ac:dyDescent="0.25">
      <c r="A11" s="107"/>
      <c r="B11" s="103"/>
      <c r="C11" s="108"/>
      <c r="D11" s="6" t="s">
        <v>94</v>
      </c>
      <c r="E11" s="30">
        <v>15.5</v>
      </c>
    </row>
    <row r="12" spans="1:5" ht="15" customHeight="1" x14ac:dyDescent="0.25">
      <c r="A12" s="90" t="s">
        <v>75</v>
      </c>
      <c r="B12" s="90"/>
      <c r="C12" s="91"/>
      <c r="D12" s="7" t="s">
        <v>93</v>
      </c>
      <c r="E12" s="31">
        <v>17</v>
      </c>
    </row>
    <row r="13" spans="1:5" ht="15" customHeight="1" x14ac:dyDescent="0.25">
      <c r="A13" s="91"/>
      <c r="B13" s="92"/>
      <c r="C13" s="91"/>
      <c r="D13" s="7" t="s">
        <v>94</v>
      </c>
      <c r="E13" s="31">
        <v>50</v>
      </c>
    </row>
    <row r="14" spans="1:5" ht="15" customHeight="1" x14ac:dyDescent="0.25">
      <c r="A14" s="98" t="s">
        <v>43</v>
      </c>
      <c r="B14" s="98" t="s">
        <v>44</v>
      </c>
      <c r="C14" s="99"/>
      <c r="D14" s="8" t="s">
        <v>93</v>
      </c>
      <c r="E14" s="30">
        <v>1</v>
      </c>
    </row>
    <row r="15" spans="1:5" ht="15" customHeight="1" x14ac:dyDescent="0.25">
      <c r="A15" s="99"/>
      <c r="B15" s="99"/>
      <c r="C15" s="99"/>
      <c r="D15" s="8" t="s">
        <v>94</v>
      </c>
      <c r="E15" s="30">
        <v>1.5</v>
      </c>
    </row>
    <row r="16" spans="1:5" ht="15" customHeight="1" x14ac:dyDescent="0.25">
      <c r="A16" s="90" t="s">
        <v>76</v>
      </c>
      <c r="B16" s="90"/>
      <c r="C16" s="91"/>
      <c r="D16" s="7" t="s">
        <v>93</v>
      </c>
      <c r="E16" s="31">
        <v>1</v>
      </c>
    </row>
    <row r="17" spans="1:5" ht="15" customHeight="1" x14ac:dyDescent="0.25">
      <c r="A17" s="91"/>
      <c r="B17" s="92"/>
      <c r="C17" s="91"/>
      <c r="D17" s="7" t="s">
        <v>94</v>
      </c>
      <c r="E17" s="31">
        <v>1.5</v>
      </c>
    </row>
    <row r="18" spans="1:5" ht="15" customHeight="1" x14ac:dyDescent="0.25">
      <c r="A18" s="106" t="s">
        <v>45</v>
      </c>
      <c r="B18" s="106" t="s">
        <v>46</v>
      </c>
      <c r="C18" s="108"/>
      <c r="D18" s="10" t="s">
        <v>93</v>
      </c>
      <c r="E18" s="30">
        <v>1</v>
      </c>
    </row>
    <row r="19" spans="1:5" ht="15" customHeight="1" x14ac:dyDescent="0.25">
      <c r="A19" s="107"/>
      <c r="B19" s="103"/>
      <c r="C19" s="108"/>
      <c r="D19" s="6" t="s">
        <v>94</v>
      </c>
      <c r="E19" s="30">
        <v>2</v>
      </c>
    </row>
    <row r="20" spans="1:5" ht="15" customHeight="1" x14ac:dyDescent="0.25">
      <c r="A20" s="103"/>
      <c r="B20" s="98" t="s">
        <v>47</v>
      </c>
      <c r="C20" s="99"/>
      <c r="D20" s="8" t="s">
        <v>93</v>
      </c>
      <c r="E20" s="30">
        <v>6</v>
      </c>
    </row>
    <row r="21" spans="1:5" ht="15" customHeight="1" x14ac:dyDescent="0.25">
      <c r="A21" s="103"/>
      <c r="B21" s="99"/>
      <c r="C21" s="99"/>
      <c r="D21" s="8" t="s">
        <v>94</v>
      </c>
      <c r="E21" s="30">
        <v>17</v>
      </c>
    </row>
    <row r="22" spans="1:5" ht="15" customHeight="1" x14ac:dyDescent="0.25">
      <c r="A22" s="90" t="s">
        <v>80</v>
      </c>
      <c r="B22" s="90"/>
      <c r="C22" s="99"/>
      <c r="D22" s="8" t="s">
        <v>93</v>
      </c>
      <c r="E22" s="30">
        <v>7</v>
      </c>
    </row>
    <row r="23" spans="1:5" ht="15" customHeight="1" x14ac:dyDescent="0.25">
      <c r="A23" s="99"/>
      <c r="B23" s="104"/>
      <c r="C23" s="99"/>
      <c r="D23" s="8" t="s">
        <v>94</v>
      </c>
      <c r="E23" s="30">
        <v>19</v>
      </c>
    </row>
    <row r="24" spans="1:5" ht="15" customHeight="1" x14ac:dyDescent="0.25">
      <c r="A24" s="105" t="s">
        <v>48</v>
      </c>
      <c r="B24" s="98" t="s">
        <v>49</v>
      </c>
      <c r="C24" s="99"/>
      <c r="D24" s="8" t="s">
        <v>93</v>
      </c>
      <c r="E24" s="30">
        <v>6</v>
      </c>
    </row>
    <row r="25" spans="1:5" ht="15" customHeight="1" x14ac:dyDescent="0.25">
      <c r="A25" s="103"/>
      <c r="B25" s="99"/>
      <c r="C25" s="99"/>
      <c r="D25" s="8" t="s">
        <v>94</v>
      </c>
      <c r="E25" s="30">
        <v>138</v>
      </c>
    </row>
    <row r="26" spans="1:5" ht="15" customHeight="1" x14ac:dyDescent="0.25">
      <c r="A26" s="103"/>
      <c r="B26" s="98" t="s">
        <v>50</v>
      </c>
      <c r="C26" s="99"/>
      <c r="D26" s="8" t="s">
        <v>93</v>
      </c>
      <c r="E26" s="30">
        <v>1</v>
      </c>
    </row>
    <row r="27" spans="1:5" ht="15" customHeight="1" x14ac:dyDescent="0.25">
      <c r="A27" s="103"/>
      <c r="B27" s="99"/>
      <c r="C27" s="99"/>
      <c r="D27" s="8" t="s">
        <v>94</v>
      </c>
      <c r="E27" s="30">
        <v>1.5</v>
      </c>
    </row>
    <row r="28" spans="1:5" ht="15" customHeight="1" x14ac:dyDescent="0.25">
      <c r="A28" s="103"/>
      <c r="B28" s="98" t="s">
        <v>51</v>
      </c>
      <c r="C28" s="99"/>
      <c r="D28" s="8" t="s">
        <v>93</v>
      </c>
      <c r="E28" s="30">
        <v>2</v>
      </c>
    </row>
    <row r="29" spans="1:5" ht="15" customHeight="1" x14ac:dyDescent="0.25">
      <c r="A29" s="103"/>
      <c r="B29" s="99"/>
      <c r="C29" s="99"/>
      <c r="D29" s="8" t="s">
        <v>94</v>
      </c>
      <c r="E29" s="30">
        <v>3</v>
      </c>
    </row>
    <row r="30" spans="1:5" ht="15" customHeight="1" x14ac:dyDescent="0.25">
      <c r="A30" s="103"/>
      <c r="B30" s="98" t="s">
        <v>100</v>
      </c>
      <c r="C30" s="99"/>
      <c r="D30" s="8" t="s">
        <v>93</v>
      </c>
      <c r="E30" s="30">
        <v>0</v>
      </c>
    </row>
    <row r="31" spans="1:5" ht="15" customHeight="1" x14ac:dyDescent="0.25">
      <c r="A31" s="103"/>
      <c r="B31" s="99"/>
      <c r="C31" s="99"/>
      <c r="D31" s="8" t="s">
        <v>94</v>
      </c>
      <c r="E31" s="30">
        <v>0</v>
      </c>
    </row>
    <row r="32" spans="1:5" ht="15" customHeight="1" x14ac:dyDescent="0.25">
      <c r="A32" s="103"/>
      <c r="B32" s="98" t="s">
        <v>99</v>
      </c>
      <c r="C32" s="99"/>
      <c r="D32" s="8" t="s">
        <v>93</v>
      </c>
      <c r="E32" s="30">
        <v>2</v>
      </c>
    </row>
    <row r="33" spans="1:5" ht="15" customHeight="1" x14ac:dyDescent="0.25">
      <c r="A33" s="103"/>
      <c r="B33" s="99"/>
      <c r="C33" s="99"/>
      <c r="D33" s="8" t="s">
        <v>94</v>
      </c>
      <c r="E33" s="30">
        <v>7.5</v>
      </c>
    </row>
    <row r="34" spans="1:5" ht="15" customHeight="1" x14ac:dyDescent="0.25">
      <c r="A34" s="103"/>
      <c r="B34" s="98" t="s">
        <v>98</v>
      </c>
      <c r="C34" s="99"/>
      <c r="D34" s="8" t="s">
        <v>93</v>
      </c>
      <c r="E34" s="30">
        <v>5</v>
      </c>
    </row>
    <row r="35" spans="1:5" ht="15" customHeight="1" x14ac:dyDescent="0.25">
      <c r="A35" s="103"/>
      <c r="B35" s="99"/>
      <c r="C35" s="99"/>
      <c r="D35" s="8" t="s">
        <v>94</v>
      </c>
      <c r="E35" s="30">
        <v>11</v>
      </c>
    </row>
    <row r="36" spans="1:5" ht="15" customHeight="1" x14ac:dyDescent="0.25">
      <c r="A36" s="103"/>
      <c r="B36" s="98" t="s">
        <v>97</v>
      </c>
      <c r="C36" s="99"/>
      <c r="D36" s="8" t="s">
        <v>93</v>
      </c>
      <c r="E36" s="30">
        <v>6</v>
      </c>
    </row>
    <row r="37" spans="1:5" ht="15" customHeight="1" x14ac:dyDescent="0.25">
      <c r="A37" s="103"/>
      <c r="B37" s="99"/>
      <c r="C37" s="99"/>
      <c r="D37" s="8" t="s">
        <v>94</v>
      </c>
      <c r="E37" s="30">
        <v>25</v>
      </c>
    </row>
    <row r="38" spans="1:5" ht="15" customHeight="1" x14ac:dyDescent="0.25">
      <c r="A38" s="103"/>
      <c r="B38" s="98" t="s">
        <v>96</v>
      </c>
      <c r="C38" s="99"/>
      <c r="D38" s="8" t="s">
        <v>93</v>
      </c>
      <c r="E38" s="30">
        <v>3</v>
      </c>
    </row>
    <row r="39" spans="1:5" ht="15" customHeight="1" x14ac:dyDescent="0.25">
      <c r="A39" s="103"/>
      <c r="B39" s="99"/>
      <c r="C39" s="99"/>
      <c r="D39" s="8" t="s">
        <v>94</v>
      </c>
      <c r="E39" s="30">
        <v>5</v>
      </c>
    </row>
    <row r="40" spans="1:5" ht="15" customHeight="1" x14ac:dyDescent="0.25">
      <c r="A40" s="103"/>
      <c r="B40" s="98" t="s">
        <v>52</v>
      </c>
      <c r="C40" s="99"/>
      <c r="D40" s="8" t="s">
        <v>93</v>
      </c>
      <c r="E40" s="30">
        <v>1</v>
      </c>
    </row>
    <row r="41" spans="1:5" ht="15" customHeight="1" x14ac:dyDescent="0.25">
      <c r="A41" s="103"/>
      <c r="B41" s="99"/>
      <c r="C41" s="99"/>
      <c r="D41" s="8" t="s">
        <v>94</v>
      </c>
      <c r="E41" s="30">
        <v>2</v>
      </c>
    </row>
    <row r="42" spans="1:5" ht="15" customHeight="1" x14ac:dyDescent="0.25">
      <c r="A42" s="100" t="s">
        <v>81</v>
      </c>
      <c r="B42" s="90"/>
      <c r="C42" s="91"/>
      <c r="D42" s="7" t="s">
        <v>93</v>
      </c>
      <c r="E42" s="31">
        <v>26</v>
      </c>
    </row>
    <row r="43" spans="1:5" ht="15" customHeight="1" x14ac:dyDescent="0.25">
      <c r="A43" s="101"/>
      <c r="B43" s="92"/>
      <c r="C43" s="91"/>
      <c r="D43" s="7" t="s">
        <v>94</v>
      </c>
      <c r="E43" s="31">
        <v>193</v>
      </c>
    </row>
    <row r="44" spans="1:5" ht="15" customHeight="1" x14ac:dyDescent="0.25">
      <c r="A44" s="102" t="s">
        <v>53</v>
      </c>
      <c r="B44" s="98" t="s">
        <v>54</v>
      </c>
      <c r="C44" s="99"/>
      <c r="D44" s="8" t="s">
        <v>93</v>
      </c>
      <c r="E44" s="30">
        <v>36</v>
      </c>
    </row>
    <row r="45" spans="1:5" ht="15" customHeight="1" x14ac:dyDescent="0.25">
      <c r="A45" s="103"/>
      <c r="B45" s="99"/>
      <c r="C45" s="99"/>
      <c r="D45" s="8" t="s">
        <v>94</v>
      </c>
      <c r="E45" s="30">
        <v>272.5</v>
      </c>
    </row>
    <row r="46" spans="1:5" ht="15" customHeight="1" x14ac:dyDescent="0.25">
      <c r="A46" s="103"/>
      <c r="B46" s="98" t="s">
        <v>101</v>
      </c>
      <c r="C46" s="99"/>
      <c r="D46" s="8" t="s">
        <v>93</v>
      </c>
      <c r="E46" s="30">
        <v>10</v>
      </c>
    </row>
    <row r="47" spans="1:5" ht="15" customHeight="1" x14ac:dyDescent="0.25">
      <c r="A47" s="103"/>
      <c r="B47" s="99"/>
      <c r="C47" s="99"/>
      <c r="D47" s="8" t="s">
        <v>94</v>
      </c>
      <c r="E47" s="30">
        <v>24</v>
      </c>
    </row>
    <row r="48" spans="1:5" ht="15" customHeight="1" x14ac:dyDescent="0.25">
      <c r="A48" s="103"/>
      <c r="B48" s="98" t="s">
        <v>102</v>
      </c>
      <c r="C48" s="99"/>
      <c r="D48" s="8" t="s">
        <v>93</v>
      </c>
      <c r="E48" s="30">
        <v>3</v>
      </c>
    </row>
    <row r="49" spans="1:5" ht="15" customHeight="1" x14ac:dyDescent="0.25">
      <c r="A49" s="103"/>
      <c r="B49" s="99"/>
      <c r="C49" s="99"/>
      <c r="D49" s="8" t="s">
        <v>94</v>
      </c>
      <c r="E49" s="30">
        <v>8</v>
      </c>
    </row>
    <row r="50" spans="1:5" ht="15" customHeight="1" x14ac:dyDescent="0.25">
      <c r="A50" s="103"/>
      <c r="B50" s="98" t="s">
        <v>55</v>
      </c>
      <c r="C50" s="99"/>
      <c r="D50" s="8" t="s">
        <v>93</v>
      </c>
      <c r="E50" s="30">
        <v>2</v>
      </c>
    </row>
    <row r="51" spans="1:5" ht="15" customHeight="1" x14ac:dyDescent="0.25">
      <c r="A51" s="103"/>
      <c r="B51" s="99"/>
      <c r="C51" s="99"/>
      <c r="D51" s="8" t="s">
        <v>94</v>
      </c>
      <c r="E51" s="30">
        <v>3</v>
      </c>
    </row>
    <row r="52" spans="1:5" ht="15" customHeight="1" x14ac:dyDescent="0.25">
      <c r="A52" s="103"/>
      <c r="B52" s="98" t="s">
        <v>56</v>
      </c>
      <c r="C52" s="99"/>
      <c r="D52" s="8" t="s">
        <v>93</v>
      </c>
      <c r="E52" s="30">
        <v>3</v>
      </c>
    </row>
    <row r="53" spans="1:5" ht="15" customHeight="1" x14ac:dyDescent="0.25">
      <c r="A53" s="103"/>
      <c r="B53" s="99"/>
      <c r="C53" s="99"/>
      <c r="D53" s="8" t="s">
        <v>94</v>
      </c>
      <c r="E53" s="30">
        <v>5.5</v>
      </c>
    </row>
    <row r="54" spans="1:5" ht="15" customHeight="1" x14ac:dyDescent="0.25">
      <c r="A54" s="100" t="s">
        <v>82</v>
      </c>
      <c r="B54" s="90"/>
      <c r="C54" s="91"/>
      <c r="D54" s="7" t="s">
        <v>93</v>
      </c>
      <c r="E54" s="31">
        <v>54</v>
      </c>
    </row>
    <row r="55" spans="1:5" ht="15" customHeight="1" x14ac:dyDescent="0.25">
      <c r="A55" s="101"/>
      <c r="B55" s="92"/>
      <c r="C55" s="91"/>
      <c r="D55" s="7" t="s">
        <v>94</v>
      </c>
      <c r="E55" s="31">
        <v>313</v>
      </c>
    </row>
    <row r="56" spans="1:5" ht="15" customHeight="1" x14ac:dyDescent="0.25">
      <c r="A56" s="98" t="s">
        <v>57</v>
      </c>
      <c r="B56" s="98" t="s">
        <v>104</v>
      </c>
      <c r="C56" s="99"/>
      <c r="D56" s="8" t="s">
        <v>93</v>
      </c>
      <c r="E56" s="30">
        <v>6</v>
      </c>
    </row>
    <row r="57" spans="1:5" ht="15" customHeight="1" x14ac:dyDescent="0.25">
      <c r="A57" s="99"/>
      <c r="B57" s="99"/>
      <c r="C57" s="99"/>
      <c r="D57" s="8" t="s">
        <v>94</v>
      </c>
      <c r="E57" s="30">
        <v>62</v>
      </c>
    </row>
    <row r="58" spans="1:5" ht="15" customHeight="1" x14ac:dyDescent="0.25">
      <c r="A58" s="99"/>
      <c r="B58" s="98" t="s">
        <v>103</v>
      </c>
      <c r="C58" s="99"/>
      <c r="D58" s="8" t="s">
        <v>93</v>
      </c>
      <c r="E58" s="30">
        <v>1</v>
      </c>
    </row>
    <row r="59" spans="1:5" ht="15" customHeight="1" x14ac:dyDescent="0.25">
      <c r="A59" s="99"/>
      <c r="B59" s="99"/>
      <c r="C59" s="99"/>
      <c r="D59" s="8" t="s">
        <v>94</v>
      </c>
      <c r="E59" s="30">
        <v>2</v>
      </c>
    </row>
    <row r="60" spans="1:5" ht="15" customHeight="1" x14ac:dyDescent="0.25">
      <c r="A60" s="90" t="s">
        <v>105</v>
      </c>
      <c r="B60" s="90"/>
      <c r="C60" s="91"/>
      <c r="D60" s="7" t="s">
        <v>93</v>
      </c>
      <c r="E60" s="31">
        <v>7</v>
      </c>
    </row>
    <row r="61" spans="1:5" ht="15" customHeight="1" x14ac:dyDescent="0.25">
      <c r="A61" s="91"/>
      <c r="B61" s="92"/>
      <c r="C61" s="91"/>
      <c r="D61" s="7" t="s">
        <v>94</v>
      </c>
      <c r="E61" s="31">
        <v>64</v>
      </c>
    </row>
    <row r="62" spans="1:5" ht="15" customHeight="1" x14ac:dyDescent="0.25">
      <c r="A62" s="98" t="s">
        <v>83</v>
      </c>
      <c r="B62" s="98" t="s">
        <v>84</v>
      </c>
      <c r="C62" s="99"/>
      <c r="D62" s="8" t="s">
        <v>93</v>
      </c>
      <c r="E62" s="30">
        <v>27</v>
      </c>
    </row>
    <row r="63" spans="1:5" ht="15" customHeight="1" x14ac:dyDescent="0.25">
      <c r="A63" s="99"/>
      <c r="B63" s="99"/>
      <c r="C63" s="99"/>
      <c r="D63" s="8" t="s">
        <v>94</v>
      </c>
      <c r="E63" s="30">
        <v>120</v>
      </c>
    </row>
    <row r="64" spans="1:5" ht="15" customHeight="1" x14ac:dyDescent="0.25">
      <c r="A64" s="99"/>
      <c r="B64" s="98" t="s">
        <v>85</v>
      </c>
      <c r="C64" s="99"/>
      <c r="D64" s="8" t="s">
        <v>93</v>
      </c>
      <c r="E64" s="30">
        <v>8</v>
      </c>
    </row>
    <row r="65" spans="1:5" ht="15" customHeight="1" x14ac:dyDescent="0.25">
      <c r="A65" s="99"/>
      <c r="B65" s="99"/>
      <c r="C65" s="99"/>
      <c r="D65" s="8" t="s">
        <v>94</v>
      </c>
      <c r="E65" s="30">
        <v>18.5</v>
      </c>
    </row>
    <row r="66" spans="1:5" ht="15" customHeight="1" x14ac:dyDescent="0.25">
      <c r="A66" s="90" t="s">
        <v>95</v>
      </c>
      <c r="B66" s="90"/>
      <c r="C66" s="91"/>
      <c r="D66" s="7" t="s">
        <v>93</v>
      </c>
      <c r="E66" s="31">
        <v>35</v>
      </c>
    </row>
    <row r="67" spans="1:5" ht="15" customHeight="1" x14ac:dyDescent="0.25">
      <c r="A67" s="91"/>
      <c r="B67" s="92"/>
      <c r="C67" s="91"/>
      <c r="D67" s="7" t="s">
        <v>94</v>
      </c>
      <c r="E67" s="31">
        <v>138.5</v>
      </c>
    </row>
    <row r="68" spans="1:5" ht="15" customHeight="1" x14ac:dyDescent="0.25">
      <c r="A68" s="98" t="s">
        <v>58</v>
      </c>
      <c r="B68" s="98" t="s">
        <v>59</v>
      </c>
      <c r="C68" s="99"/>
      <c r="D68" s="8" t="s">
        <v>93</v>
      </c>
      <c r="E68" s="30">
        <v>6</v>
      </c>
    </row>
    <row r="69" spans="1:5" ht="15" customHeight="1" x14ac:dyDescent="0.25">
      <c r="A69" s="99"/>
      <c r="B69" s="99"/>
      <c r="C69" s="99"/>
      <c r="D69" s="8" t="s">
        <v>94</v>
      </c>
      <c r="E69" s="30">
        <v>14</v>
      </c>
    </row>
    <row r="70" spans="1:5" ht="15" customHeight="1" x14ac:dyDescent="0.25">
      <c r="A70" s="99"/>
      <c r="B70" s="98" t="s">
        <v>86</v>
      </c>
      <c r="C70" s="99"/>
      <c r="D70" s="8" t="s">
        <v>93</v>
      </c>
      <c r="E70" s="30">
        <v>13</v>
      </c>
    </row>
    <row r="71" spans="1:5" ht="15" customHeight="1" x14ac:dyDescent="0.25">
      <c r="A71" s="99"/>
      <c r="B71" s="99"/>
      <c r="C71" s="99"/>
      <c r="D71" s="8" t="s">
        <v>94</v>
      </c>
      <c r="E71" s="30">
        <v>28</v>
      </c>
    </row>
    <row r="72" spans="1:5" ht="15" customHeight="1" x14ac:dyDescent="0.25">
      <c r="A72" s="99"/>
      <c r="B72" s="98" t="s">
        <v>60</v>
      </c>
      <c r="C72" s="99"/>
      <c r="D72" s="8" t="s">
        <v>93</v>
      </c>
      <c r="E72" s="30">
        <v>2</v>
      </c>
    </row>
    <row r="73" spans="1:5" ht="15" customHeight="1" x14ac:dyDescent="0.25">
      <c r="A73" s="99"/>
      <c r="B73" s="99"/>
      <c r="C73" s="99"/>
      <c r="D73" s="8" t="s">
        <v>94</v>
      </c>
      <c r="E73" s="30">
        <v>4</v>
      </c>
    </row>
    <row r="74" spans="1:5" ht="15" customHeight="1" x14ac:dyDescent="0.25">
      <c r="A74" s="99"/>
      <c r="B74" s="98" t="s">
        <v>61</v>
      </c>
      <c r="C74" s="99"/>
      <c r="D74" s="8" t="s">
        <v>93</v>
      </c>
      <c r="E74" s="30">
        <v>1</v>
      </c>
    </row>
    <row r="75" spans="1:5" ht="15" customHeight="1" x14ac:dyDescent="0.25">
      <c r="A75" s="99"/>
      <c r="B75" s="99"/>
      <c r="C75" s="99"/>
      <c r="D75" s="8" t="s">
        <v>94</v>
      </c>
      <c r="E75" s="30">
        <v>1.5</v>
      </c>
    </row>
    <row r="76" spans="1:5" ht="15" customHeight="1" x14ac:dyDescent="0.25">
      <c r="A76" s="99"/>
      <c r="B76" s="98" t="s">
        <v>87</v>
      </c>
      <c r="C76" s="99"/>
      <c r="D76" s="8" t="s">
        <v>93</v>
      </c>
      <c r="E76" s="30">
        <v>12</v>
      </c>
    </row>
    <row r="77" spans="1:5" ht="15" customHeight="1" x14ac:dyDescent="0.25">
      <c r="A77" s="99"/>
      <c r="B77" s="99"/>
      <c r="C77" s="99"/>
      <c r="D77" s="8" t="s">
        <v>94</v>
      </c>
      <c r="E77" s="30">
        <v>48.5</v>
      </c>
    </row>
    <row r="78" spans="1:5" ht="15" customHeight="1" x14ac:dyDescent="0.25">
      <c r="A78" s="99"/>
      <c r="B78" s="98" t="s">
        <v>62</v>
      </c>
      <c r="C78" s="99"/>
      <c r="D78" s="8" t="s">
        <v>93</v>
      </c>
      <c r="E78" s="30">
        <v>3</v>
      </c>
    </row>
    <row r="79" spans="1:5" ht="15" customHeight="1" x14ac:dyDescent="0.25">
      <c r="A79" s="99"/>
      <c r="B79" s="99"/>
      <c r="C79" s="99"/>
      <c r="D79" s="8" t="s">
        <v>94</v>
      </c>
      <c r="E79" s="30">
        <v>13.5</v>
      </c>
    </row>
    <row r="80" spans="1:5" ht="15" customHeight="1" x14ac:dyDescent="0.25">
      <c r="A80" s="99"/>
      <c r="B80" s="98" t="s">
        <v>63</v>
      </c>
      <c r="C80" s="99"/>
      <c r="D80" s="8" t="s">
        <v>93</v>
      </c>
      <c r="E80" s="30">
        <v>4</v>
      </c>
    </row>
    <row r="81" spans="1:5" ht="15" customHeight="1" x14ac:dyDescent="0.25">
      <c r="A81" s="99"/>
      <c r="B81" s="99"/>
      <c r="C81" s="99"/>
      <c r="D81" s="8" t="s">
        <v>94</v>
      </c>
      <c r="E81" s="30">
        <v>7</v>
      </c>
    </row>
    <row r="82" spans="1:5" ht="15" customHeight="1" x14ac:dyDescent="0.25">
      <c r="A82" s="90" t="s">
        <v>64</v>
      </c>
      <c r="B82" s="90"/>
      <c r="C82" s="91"/>
      <c r="D82" s="7" t="s">
        <v>93</v>
      </c>
      <c r="E82" s="31">
        <v>41</v>
      </c>
    </row>
    <row r="83" spans="1:5" ht="15" customHeight="1" x14ac:dyDescent="0.25">
      <c r="A83" s="91"/>
      <c r="B83" s="92"/>
      <c r="C83" s="91"/>
      <c r="D83" s="7" t="s">
        <v>94</v>
      </c>
      <c r="E83" s="31">
        <v>116.5</v>
      </c>
    </row>
    <row r="84" spans="1:5" ht="15" customHeight="1" x14ac:dyDescent="0.25">
      <c r="A84" s="98" t="s">
        <v>88</v>
      </c>
      <c r="B84" s="98" t="s">
        <v>65</v>
      </c>
      <c r="C84" s="99"/>
      <c r="D84" s="8" t="s">
        <v>93</v>
      </c>
      <c r="E84" s="30">
        <v>10</v>
      </c>
    </row>
    <row r="85" spans="1:5" ht="15" customHeight="1" x14ac:dyDescent="0.25">
      <c r="A85" s="99"/>
      <c r="B85" s="99"/>
      <c r="C85" s="99"/>
      <c r="D85" s="8" t="s">
        <v>94</v>
      </c>
      <c r="E85" s="30">
        <v>13.5</v>
      </c>
    </row>
    <row r="86" spans="1:5" ht="15" customHeight="1" x14ac:dyDescent="0.25">
      <c r="A86" s="99"/>
      <c r="B86" s="98" t="s">
        <v>66</v>
      </c>
      <c r="C86" s="99"/>
      <c r="D86" s="8" t="s">
        <v>93</v>
      </c>
      <c r="E86" s="30">
        <v>1</v>
      </c>
    </row>
    <row r="87" spans="1:5" ht="15" customHeight="1" x14ac:dyDescent="0.25">
      <c r="A87" s="99"/>
      <c r="B87" s="99"/>
      <c r="C87" s="99"/>
      <c r="D87" s="8" t="s">
        <v>94</v>
      </c>
      <c r="E87" s="30">
        <v>2</v>
      </c>
    </row>
    <row r="88" spans="1:5" ht="15" customHeight="1" x14ac:dyDescent="0.25">
      <c r="A88" s="90" t="s">
        <v>89</v>
      </c>
      <c r="B88" s="90"/>
      <c r="C88" s="91"/>
      <c r="D88" s="7" t="s">
        <v>93</v>
      </c>
      <c r="E88" s="31">
        <v>11</v>
      </c>
    </row>
    <row r="89" spans="1:5" ht="15" customHeight="1" x14ac:dyDescent="0.25">
      <c r="A89" s="91"/>
      <c r="B89" s="92"/>
      <c r="C89" s="91"/>
      <c r="D89" s="7" t="s">
        <v>94</v>
      </c>
      <c r="E89" s="31">
        <v>15.5</v>
      </c>
    </row>
    <row r="90" spans="1:5" ht="15" customHeight="1" x14ac:dyDescent="0.25">
      <c r="A90" s="98" t="s">
        <v>67</v>
      </c>
      <c r="B90" s="98" t="s">
        <v>68</v>
      </c>
      <c r="C90" s="99"/>
      <c r="D90" s="8" t="s">
        <v>93</v>
      </c>
      <c r="E90" s="30">
        <v>3</v>
      </c>
    </row>
    <row r="91" spans="1:5" ht="15" customHeight="1" x14ac:dyDescent="0.25">
      <c r="A91" s="99"/>
      <c r="B91" s="99"/>
      <c r="C91" s="99"/>
      <c r="D91" s="8" t="s">
        <v>94</v>
      </c>
      <c r="E91" s="30">
        <v>5.5</v>
      </c>
    </row>
    <row r="92" spans="1:5" ht="15" customHeight="1" x14ac:dyDescent="0.25">
      <c r="A92" s="99"/>
      <c r="B92" s="98" t="s">
        <v>106</v>
      </c>
      <c r="C92" s="99"/>
      <c r="D92" s="8" t="s">
        <v>93</v>
      </c>
      <c r="E92" s="30">
        <v>2</v>
      </c>
    </row>
    <row r="93" spans="1:5" ht="15" customHeight="1" x14ac:dyDescent="0.25">
      <c r="A93" s="99"/>
      <c r="B93" s="99"/>
      <c r="C93" s="99"/>
      <c r="D93" s="8" t="s">
        <v>94</v>
      </c>
      <c r="E93" s="30">
        <v>5</v>
      </c>
    </row>
    <row r="94" spans="1:5" ht="15" customHeight="1" x14ac:dyDescent="0.25">
      <c r="A94" s="99"/>
      <c r="B94" s="98" t="s">
        <v>69</v>
      </c>
      <c r="C94" s="99"/>
      <c r="D94" s="8" t="s">
        <v>93</v>
      </c>
      <c r="E94" s="30">
        <v>2</v>
      </c>
    </row>
    <row r="95" spans="1:5" ht="15" customHeight="1" x14ac:dyDescent="0.25">
      <c r="A95" s="99"/>
      <c r="B95" s="99"/>
      <c r="C95" s="99"/>
      <c r="D95" s="8" t="s">
        <v>94</v>
      </c>
      <c r="E95" s="30">
        <v>10</v>
      </c>
    </row>
    <row r="96" spans="1:5" ht="15" customHeight="1" x14ac:dyDescent="0.25">
      <c r="A96" s="99"/>
      <c r="B96" s="98" t="s">
        <v>107</v>
      </c>
      <c r="C96" s="99"/>
      <c r="D96" s="8" t="s">
        <v>93</v>
      </c>
      <c r="E96" s="30">
        <v>2</v>
      </c>
    </row>
    <row r="97" spans="1:5" ht="15" customHeight="1" x14ac:dyDescent="0.25">
      <c r="A97" s="99"/>
      <c r="B97" s="99"/>
      <c r="C97" s="99"/>
      <c r="D97" s="8" t="s">
        <v>94</v>
      </c>
      <c r="E97" s="30">
        <v>11.5</v>
      </c>
    </row>
    <row r="98" spans="1:5" ht="15" customHeight="1" x14ac:dyDescent="0.25">
      <c r="A98" s="99"/>
      <c r="B98" s="98" t="s">
        <v>108</v>
      </c>
      <c r="C98" s="99"/>
      <c r="D98" s="8" t="s">
        <v>93</v>
      </c>
      <c r="E98" s="30">
        <v>11</v>
      </c>
    </row>
    <row r="99" spans="1:5" ht="15" customHeight="1" x14ac:dyDescent="0.25">
      <c r="A99" s="99"/>
      <c r="B99" s="99"/>
      <c r="C99" s="99"/>
      <c r="D99" s="8" t="s">
        <v>94</v>
      </c>
      <c r="E99" s="30">
        <v>27.5</v>
      </c>
    </row>
    <row r="100" spans="1:5" ht="15" customHeight="1" x14ac:dyDescent="0.25">
      <c r="A100" s="99"/>
      <c r="B100" s="98" t="s">
        <v>109</v>
      </c>
      <c r="C100" s="99"/>
      <c r="D100" s="8" t="s">
        <v>93</v>
      </c>
      <c r="E100" s="30">
        <v>10</v>
      </c>
    </row>
    <row r="101" spans="1:5" ht="15" customHeight="1" x14ac:dyDescent="0.25">
      <c r="A101" s="99"/>
      <c r="B101" s="99"/>
      <c r="C101" s="99"/>
      <c r="D101" s="8" t="s">
        <v>94</v>
      </c>
      <c r="E101" s="30">
        <v>24.5</v>
      </c>
    </row>
    <row r="102" spans="1:5" ht="15" customHeight="1" x14ac:dyDescent="0.25">
      <c r="A102" s="99"/>
      <c r="B102" s="98" t="s">
        <v>110</v>
      </c>
      <c r="C102" s="99"/>
      <c r="D102" s="8" t="s">
        <v>93</v>
      </c>
      <c r="E102" s="30">
        <v>11</v>
      </c>
    </row>
    <row r="103" spans="1:5" ht="15" customHeight="1" x14ac:dyDescent="0.25">
      <c r="A103" s="99"/>
      <c r="B103" s="99"/>
      <c r="C103" s="99"/>
      <c r="D103" s="8" t="s">
        <v>94</v>
      </c>
      <c r="E103" s="30">
        <v>162.5</v>
      </c>
    </row>
    <row r="104" spans="1:5" ht="15" customHeight="1" x14ac:dyDescent="0.25">
      <c r="A104" s="99"/>
      <c r="B104" s="98" t="s">
        <v>111</v>
      </c>
      <c r="C104" s="99"/>
      <c r="D104" s="8" t="s">
        <v>93</v>
      </c>
      <c r="E104" s="30">
        <v>3</v>
      </c>
    </row>
    <row r="105" spans="1:5" ht="15" customHeight="1" x14ac:dyDescent="0.25">
      <c r="A105" s="99"/>
      <c r="B105" s="99"/>
      <c r="C105" s="99"/>
      <c r="D105" s="8" t="s">
        <v>94</v>
      </c>
      <c r="E105" s="30">
        <v>4.5</v>
      </c>
    </row>
    <row r="106" spans="1:5" ht="15" customHeight="1" x14ac:dyDescent="0.25">
      <c r="A106" s="99"/>
      <c r="B106" s="98" t="s">
        <v>112</v>
      </c>
      <c r="C106" s="99"/>
      <c r="D106" s="8" t="s">
        <v>93</v>
      </c>
      <c r="E106" s="30">
        <v>2</v>
      </c>
    </row>
    <row r="107" spans="1:5" ht="15" customHeight="1" x14ac:dyDescent="0.25">
      <c r="A107" s="99"/>
      <c r="B107" s="99"/>
      <c r="C107" s="99"/>
      <c r="D107" s="8" t="s">
        <v>94</v>
      </c>
      <c r="E107" s="30">
        <v>3</v>
      </c>
    </row>
    <row r="108" spans="1:5" ht="15" customHeight="1" x14ac:dyDescent="0.25">
      <c r="A108" s="99"/>
      <c r="B108" s="90" t="s">
        <v>77</v>
      </c>
      <c r="C108" s="91"/>
      <c r="D108" s="7" t="s">
        <v>93</v>
      </c>
      <c r="E108" s="31">
        <v>422</v>
      </c>
    </row>
    <row r="109" spans="1:5" ht="15" customHeight="1" x14ac:dyDescent="0.25">
      <c r="A109" s="99"/>
      <c r="B109" s="91"/>
      <c r="C109" s="91"/>
      <c r="D109" s="7" t="s">
        <v>94</v>
      </c>
      <c r="E109" s="31">
        <v>2823</v>
      </c>
    </row>
    <row r="110" spans="1:5" ht="15" customHeight="1" x14ac:dyDescent="0.25">
      <c r="A110" s="99"/>
      <c r="B110" s="98" t="s">
        <v>113</v>
      </c>
      <c r="C110" s="99"/>
      <c r="D110" s="8" t="s">
        <v>93</v>
      </c>
      <c r="E110" s="30">
        <v>0</v>
      </c>
    </row>
    <row r="111" spans="1:5" ht="15" customHeight="1" x14ac:dyDescent="0.25">
      <c r="A111" s="99"/>
      <c r="B111" s="99"/>
      <c r="C111" s="99"/>
      <c r="D111" s="8" t="s">
        <v>94</v>
      </c>
      <c r="E111" s="30">
        <v>0</v>
      </c>
    </row>
    <row r="112" spans="1:5" ht="15" customHeight="1" x14ac:dyDescent="0.25">
      <c r="A112" s="99"/>
      <c r="B112" s="98" t="s">
        <v>114</v>
      </c>
      <c r="C112" s="99"/>
      <c r="D112" s="8" t="s">
        <v>93</v>
      </c>
      <c r="E112" s="30">
        <v>4</v>
      </c>
    </row>
    <row r="113" spans="1:9" ht="15" customHeight="1" x14ac:dyDescent="0.25">
      <c r="A113" s="99"/>
      <c r="B113" s="99"/>
      <c r="C113" s="99"/>
      <c r="D113" s="8" t="s">
        <v>94</v>
      </c>
      <c r="E113" s="30">
        <v>6</v>
      </c>
    </row>
    <row r="114" spans="1:9" ht="15" customHeight="1" x14ac:dyDescent="0.25">
      <c r="A114" s="99"/>
      <c r="B114" s="98" t="s">
        <v>115</v>
      </c>
      <c r="C114" s="99"/>
      <c r="D114" s="8" t="s">
        <v>93</v>
      </c>
      <c r="E114" s="30">
        <v>11</v>
      </c>
    </row>
    <row r="115" spans="1:9" ht="15" customHeight="1" x14ac:dyDescent="0.25">
      <c r="A115" s="99"/>
      <c r="B115" s="99"/>
      <c r="C115" s="99"/>
      <c r="D115" s="8" t="s">
        <v>94</v>
      </c>
      <c r="E115" s="30">
        <v>21</v>
      </c>
    </row>
    <row r="116" spans="1:9" ht="15" customHeight="1" x14ac:dyDescent="0.25">
      <c r="A116" s="99"/>
      <c r="B116" s="98" t="s">
        <v>116</v>
      </c>
      <c r="C116" s="99"/>
      <c r="D116" s="8" t="s">
        <v>93</v>
      </c>
      <c r="E116" s="30">
        <v>2</v>
      </c>
    </row>
    <row r="117" spans="1:9" ht="15" customHeight="1" x14ac:dyDescent="0.25">
      <c r="A117" s="99"/>
      <c r="B117" s="99"/>
      <c r="C117" s="99"/>
      <c r="D117" s="8" t="s">
        <v>94</v>
      </c>
      <c r="E117" s="30">
        <v>4.5</v>
      </c>
    </row>
    <row r="118" spans="1:9" ht="15" customHeight="1" x14ac:dyDescent="0.25">
      <c r="A118" s="99"/>
      <c r="B118" s="98" t="s">
        <v>70</v>
      </c>
      <c r="C118" s="99"/>
      <c r="D118" s="8" t="s">
        <v>93</v>
      </c>
      <c r="E118" s="30">
        <v>3</v>
      </c>
    </row>
    <row r="119" spans="1:9" ht="15" customHeight="1" x14ac:dyDescent="0.25">
      <c r="A119" s="99"/>
      <c r="B119" s="99"/>
      <c r="C119" s="99"/>
      <c r="D119" s="8" t="s">
        <v>94</v>
      </c>
      <c r="E119" s="30">
        <v>14</v>
      </c>
    </row>
    <row r="120" spans="1:9" ht="15" customHeight="1" x14ac:dyDescent="0.25">
      <c r="A120" s="99"/>
      <c r="B120" s="98" t="s">
        <v>71</v>
      </c>
      <c r="C120" s="99"/>
      <c r="D120" s="8" t="s">
        <v>93</v>
      </c>
      <c r="E120" s="30">
        <v>2</v>
      </c>
    </row>
    <row r="121" spans="1:9" ht="15" customHeight="1" x14ac:dyDescent="0.25">
      <c r="A121" s="99"/>
      <c r="B121" s="99"/>
      <c r="C121" s="99"/>
      <c r="D121" s="8" t="s">
        <v>94</v>
      </c>
      <c r="E121" s="30">
        <v>4</v>
      </c>
    </row>
    <row r="122" spans="1:9" ht="15" customHeight="1" x14ac:dyDescent="0.25">
      <c r="A122" s="99"/>
      <c r="B122" s="98" t="s">
        <v>117</v>
      </c>
      <c r="C122" s="99"/>
      <c r="D122" s="8" t="s">
        <v>93</v>
      </c>
      <c r="E122" s="30">
        <v>21</v>
      </c>
    </row>
    <row r="123" spans="1:9" ht="15" customHeight="1" x14ac:dyDescent="0.25">
      <c r="A123" s="99"/>
      <c r="B123" s="99"/>
      <c r="C123" s="99"/>
      <c r="D123" s="8" t="s">
        <v>94</v>
      </c>
      <c r="E123" s="30">
        <v>115</v>
      </c>
    </row>
    <row r="124" spans="1:9" ht="15" customHeight="1" x14ac:dyDescent="0.25">
      <c r="A124" s="90" t="s">
        <v>90</v>
      </c>
      <c r="B124" s="90"/>
      <c r="C124" s="91"/>
      <c r="D124" s="7" t="s">
        <v>93</v>
      </c>
      <c r="E124" s="31">
        <f>89+422</f>
        <v>511</v>
      </c>
      <c r="I124" s="71"/>
    </row>
    <row r="125" spans="1:9" ht="15" customHeight="1" x14ac:dyDescent="0.25">
      <c r="A125" s="91"/>
      <c r="B125" s="92"/>
      <c r="C125" s="91"/>
      <c r="D125" s="7" t="s">
        <v>94</v>
      </c>
      <c r="E125" s="31">
        <f>418.5+2823</f>
        <v>3241.5</v>
      </c>
    </row>
    <row r="126" spans="1:9" ht="15" customHeight="1" x14ac:dyDescent="0.25">
      <c r="A126" s="98" t="s">
        <v>72</v>
      </c>
      <c r="B126" s="98" t="s">
        <v>91</v>
      </c>
      <c r="C126" s="99"/>
      <c r="D126" s="8" t="s">
        <v>93</v>
      </c>
      <c r="E126" s="30">
        <v>6</v>
      </c>
    </row>
    <row r="127" spans="1:9" ht="15" customHeight="1" x14ac:dyDescent="0.25">
      <c r="A127" s="99"/>
      <c r="B127" s="99"/>
      <c r="C127" s="99"/>
      <c r="D127" s="8" t="s">
        <v>94</v>
      </c>
      <c r="E127" s="30">
        <v>8.5</v>
      </c>
    </row>
    <row r="128" spans="1:9" ht="15" customHeight="1" x14ac:dyDescent="0.25">
      <c r="A128" s="90" t="s">
        <v>92</v>
      </c>
      <c r="B128" s="90"/>
      <c r="C128" s="91"/>
      <c r="D128" s="7" t="s">
        <v>93</v>
      </c>
      <c r="E128" s="31">
        <v>6</v>
      </c>
    </row>
    <row r="129" spans="1:12" ht="15" customHeight="1" x14ac:dyDescent="0.25">
      <c r="A129" s="91"/>
      <c r="B129" s="92"/>
      <c r="C129" s="91"/>
      <c r="D129" s="7" t="s">
        <v>94</v>
      </c>
      <c r="E129" s="31">
        <v>8.5</v>
      </c>
    </row>
    <row r="130" spans="1:12" ht="15" customHeight="1" x14ac:dyDescent="0.25">
      <c r="A130" s="93" t="s">
        <v>118</v>
      </c>
      <c r="B130" s="95"/>
      <c r="C130" s="96"/>
      <c r="D130" s="28" t="s">
        <v>93</v>
      </c>
      <c r="E130" s="32">
        <f>294+422</f>
        <v>716</v>
      </c>
      <c r="I130" s="71"/>
    </row>
    <row r="131" spans="1:12" ht="15" customHeight="1" x14ac:dyDescent="0.25">
      <c r="A131" s="94"/>
      <c r="B131" s="96"/>
      <c r="C131" s="96"/>
      <c r="D131" s="28" t="s">
        <v>94</v>
      </c>
      <c r="E131" s="32">
        <f>1338+2823</f>
        <v>4161</v>
      </c>
    </row>
    <row r="132" spans="1:12" x14ac:dyDescent="0.25">
      <c r="J132" s="71"/>
    </row>
    <row r="135" spans="1:12" ht="30" customHeight="1" x14ac:dyDescent="0.25">
      <c r="A135" s="88" t="s">
        <v>128</v>
      </c>
      <c r="B135" s="89"/>
      <c r="C135" s="85"/>
      <c r="D135" s="86"/>
      <c r="E135" s="87"/>
      <c r="L135" s="71"/>
    </row>
    <row r="138" spans="1:12" ht="67.5" customHeight="1" x14ac:dyDescent="0.25">
      <c r="A138" s="25" t="s">
        <v>125</v>
      </c>
      <c r="B138" s="29" t="s">
        <v>138</v>
      </c>
      <c r="C138" s="50" t="s">
        <v>132</v>
      </c>
      <c r="D138" s="29" t="s">
        <v>123</v>
      </c>
      <c r="E138" s="50" t="s">
        <v>120</v>
      </c>
    </row>
    <row r="139" spans="1:12" ht="20.100000000000001" customHeight="1" x14ac:dyDescent="0.25">
      <c r="A139" s="27" t="s">
        <v>126</v>
      </c>
      <c r="B139" s="70">
        <f>422+422*5%</f>
        <v>443.1</v>
      </c>
      <c r="C139" s="70">
        <f>2823+2823*5%</f>
        <v>2964.15</v>
      </c>
      <c r="D139" s="49"/>
      <c r="E139" s="69"/>
      <c r="I139" s="71"/>
      <c r="K139" s="71"/>
    </row>
    <row r="140" spans="1:12" ht="20.100000000000001" customHeight="1" x14ac:dyDescent="0.25">
      <c r="A140" s="27" t="s">
        <v>67</v>
      </c>
      <c r="B140" s="70">
        <f>89+89*5%</f>
        <v>93.45</v>
      </c>
      <c r="C140" s="70">
        <f>419+419*5%</f>
        <v>439.95</v>
      </c>
      <c r="D140" s="49"/>
      <c r="E140" s="69"/>
    </row>
    <row r="141" spans="1:12" ht="20.100000000000001" customHeight="1" x14ac:dyDescent="0.25">
      <c r="A141" s="27" t="s">
        <v>127</v>
      </c>
      <c r="B141" s="70">
        <f>205+205*5%</f>
        <v>215.25</v>
      </c>
      <c r="C141" s="70">
        <f>920+920*5%</f>
        <v>966</v>
      </c>
      <c r="D141" s="49"/>
      <c r="E141" s="69"/>
    </row>
    <row r="142" spans="1:12" x14ac:dyDescent="0.25">
      <c r="B142" s="81"/>
      <c r="C142" s="81"/>
    </row>
    <row r="143" spans="1:12" ht="20.100000000000001" customHeight="1" x14ac:dyDescent="0.25">
      <c r="A143" s="72" t="s">
        <v>130</v>
      </c>
      <c r="B143" s="82">
        <f>27000</f>
        <v>27000</v>
      </c>
      <c r="C143" s="83"/>
      <c r="D143" s="83"/>
      <c r="E143" s="84"/>
    </row>
  </sheetData>
  <mergeCells count="92">
    <mergeCell ref="A12:A13"/>
    <mergeCell ref="B12:C13"/>
    <mergeCell ref="A2:A11"/>
    <mergeCell ref="B2:C3"/>
    <mergeCell ref="B4:C5"/>
    <mergeCell ref="B6:C7"/>
    <mergeCell ref="B8:C9"/>
    <mergeCell ref="B10:C11"/>
    <mergeCell ref="A14:A15"/>
    <mergeCell ref="B14:C15"/>
    <mergeCell ref="A16:A17"/>
    <mergeCell ref="B16:C17"/>
    <mergeCell ref="A18:A21"/>
    <mergeCell ref="B18:C19"/>
    <mergeCell ref="B20:C21"/>
    <mergeCell ref="A22:A23"/>
    <mergeCell ref="B22:C23"/>
    <mergeCell ref="A24:A41"/>
    <mergeCell ref="B24:C25"/>
    <mergeCell ref="B26:C27"/>
    <mergeCell ref="B28:C29"/>
    <mergeCell ref="B30:C31"/>
    <mergeCell ref="B32:C33"/>
    <mergeCell ref="B34:C35"/>
    <mergeCell ref="B36:C37"/>
    <mergeCell ref="A60:A61"/>
    <mergeCell ref="B60:C61"/>
    <mergeCell ref="B38:C39"/>
    <mergeCell ref="B40:C41"/>
    <mergeCell ref="A42:A43"/>
    <mergeCell ref="B42:C43"/>
    <mergeCell ref="A44:A53"/>
    <mergeCell ref="B44:C45"/>
    <mergeCell ref="B46:C47"/>
    <mergeCell ref="B48:C49"/>
    <mergeCell ref="B50:C51"/>
    <mergeCell ref="B52:C53"/>
    <mergeCell ref="A54:A55"/>
    <mergeCell ref="B54:C55"/>
    <mergeCell ref="A56:A59"/>
    <mergeCell ref="B56:C57"/>
    <mergeCell ref="A82:A83"/>
    <mergeCell ref="B82:C83"/>
    <mergeCell ref="B112:C113"/>
    <mergeCell ref="B114:C115"/>
    <mergeCell ref="B58:C59"/>
    <mergeCell ref="A84:A87"/>
    <mergeCell ref="B84:C85"/>
    <mergeCell ref="B86:C87"/>
    <mergeCell ref="A62:A65"/>
    <mergeCell ref="B62:C63"/>
    <mergeCell ref="B64:C65"/>
    <mergeCell ref="A66:A67"/>
    <mergeCell ref="B66:C67"/>
    <mergeCell ref="A68:A81"/>
    <mergeCell ref="B68:C69"/>
    <mergeCell ref="B70:C71"/>
    <mergeCell ref="A88:A89"/>
    <mergeCell ref="B88:C89"/>
    <mergeCell ref="A90:A123"/>
    <mergeCell ref="B90:C91"/>
    <mergeCell ref="B92:C93"/>
    <mergeCell ref="B94:C95"/>
    <mergeCell ref="B96:C97"/>
    <mergeCell ref="B98:C99"/>
    <mergeCell ref="B100:C101"/>
    <mergeCell ref="B102:C103"/>
    <mergeCell ref="A124:A125"/>
    <mergeCell ref="B124:C125"/>
    <mergeCell ref="A126:A127"/>
    <mergeCell ref="B126:C127"/>
    <mergeCell ref="B104:C105"/>
    <mergeCell ref="B106:C107"/>
    <mergeCell ref="B110:C111"/>
    <mergeCell ref="B116:C117"/>
    <mergeCell ref="B1:C1"/>
    <mergeCell ref="B108:C109"/>
    <mergeCell ref="B118:C119"/>
    <mergeCell ref="B120:C121"/>
    <mergeCell ref="B122:C123"/>
    <mergeCell ref="B80:C81"/>
    <mergeCell ref="B72:C73"/>
    <mergeCell ref="B74:C75"/>
    <mergeCell ref="B76:C77"/>
    <mergeCell ref="B78:C79"/>
    <mergeCell ref="B143:E143"/>
    <mergeCell ref="C135:E135"/>
    <mergeCell ref="A135:B135"/>
    <mergeCell ref="A128:A129"/>
    <mergeCell ref="B128:C129"/>
    <mergeCell ref="A130:A131"/>
    <mergeCell ref="B130:C131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&amp;L&amp;"-,Corsivo grassetto"&amp;10ALLEGATO E&amp;C&amp;"Tahoma,Grassetto"Università per Stranieri di Perugia&amp;R&amp;"-,Corsivo grassetto"&amp;10Prestazione secondaria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defaultRowHeight="12.75" x14ac:dyDescent="0.2"/>
  <cols>
    <col min="1" max="1" width="35.5703125" style="14" customWidth="1"/>
    <col min="2" max="2" width="13.7109375" style="57" bestFit="1" customWidth="1"/>
    <col min="3" max="3" width="18.5703125" style="57" customWidth="1"/>
    <col min="4" max="4" width="16.140625" style="58" customWidth="1"/>
    <col min="5" max="5" width="17.42578125" style="14" bestFit="1" customWidth="1"/>
    <col min="6" max="16384" width="9.140625" style="14"/>
  </cols>
  <sheetData>
    <row r="1" spans="1:5" s="53" customFormat="1" ht="38.25" x14ac:dyDescent="0.25">
      <c r="A1" s="51" t="s">
        <v>121</v>
      </c>
      <c r="B1" s="52" t="s">
        <v>124</v>
      </c>
      <c r="C1" s="18" t="s">
        <v>139</v>
      </c>
      <c r="D1" s="52" t="s">
        <v>122</v>
      </c>
      <c r="E1" s="18" t="s">
        <v>129</v>
      </c>
    </row>
    <row r="2" spans="1:5" ht="24.95" customHeight="1" x14ac:dyDescent="0.2">
      <c r="A2" s="54" t="s">
        <v>133</v>
      </c>
      <c r="B2" s="79">
        <v>32389</v>
      </c>
      <c r="C2" s="79">
        <f>B2*5%+B2</f>
        <v>34008.449999999997</v>
      </c>
      <c r="D2" s="55">
        <v>0.5</v>
      </c>
      <c r="E2" s="54"/>
    </row>
    <row r="3" spans="1:5" ht="24.95" customHeight="1" x14ac:dyDescent="0.2">
      <c r="A3" s="54" t="s">
        <v>134</v>
      </c>
      <c r="B3" s="79">
        <v>596</v>
      </c>
      <c r="C3" s="79">
        <f t="shared" ref="C3:C4" si="0">B3*5%+B3</f>
        <v>625.79999999999995</v>
      </c>
      <c r="D3" s="55">
        <v>5</v>
      </c>
      <c r="E3" s="54"/>
    </row>
    <row r="4" spans="1:5" ht="24.95" customHeight="1" x14ac:dyDescent="0.2">
      <c r="A4" s="54" t="s">
        <v>135</v>
      </c>
      <c r="B4" s="79">
        <v>385</v>
      </c>
      <c r="C4" s="79">
        <f t="shared" si="0"/>
        <v>404.25</v>
      </c>
      <c r="D4" s="55">
        <v>5</v>
      </c>
      <c r="E4" s="54"/>
    </row>
    <row r="5" spans="1:5" ht="24.95" customHeight="1" x14ac:dyDescent="0.2">
      <c r="A5" s="72" t="s">
        <v>130</v>
      </c>
      <c r="B5" s="73"/>
      <c r="C5" s="74">
        <f>C2*D2+C3*D3+C4*D4</f>
        <v>22154.474999999999</v>
      </c>
      <c r="D5" s="77"/>
      <c r="E5" s="78"/>
    </row>
    <row r="9" spans="1:5" x14ac:dyDescent="0.2">
      <c r="A9" s="80" t="s">
        <v>136</v>
      </c>
    </row>
    <row r="11" spans="1:5" x14ac:dyDescent="0.2">
      <c r="C11" s="46"/>
    </row>
  </sheetData>
  <pageMargins left="0.31496062992125984" right="0.31496062992125984" top="1.1811023622047245" bottom="0.59055118110236227" header="0.31496062992125984" footer="0.31496062992125984"/>
  <pageSetup paperSize="9" scale="90" orientation="portrait" r:id="rId1"/>
  <headerFooter>
    <oddHeader>&amp;L&amp;"Tahoma,Corsivo grassetto"&amp;10ALLEGATO D&amp;C&amp;"Tahoma,Grassetto"Università per Stranieri di Perugia&amp;R&amp;"Tahoma,Corsivo grassetto"&amp;10Prestazione principale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Servizio tipografia</vt:lpstr>
      <vt:lpstr>Spedizioni</vt:lpstr>
      <vt:lpstr>Confezionamento</vt:lpstr>
      <vt:lpstr>'Servizio tipografia'!Titoli_stampa</vt:lpstr>
      <vt:lpstr>Spedizioni!Titoli_stampa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Sorci</dc:creator>
  <cp:lastModifiedBy>Anna Rita Papa</cp:lastModifiedBy>
  <cp:lastPrinted>2019-12-04T12:52:59Z</cp:lastPrinted>
  <dcterms:created xsi:type="dcterms:W3CDTF">2019-09-02T11:57:12Z</dcterms:created>
  <dcterms:modified xsi:type="dcterms:W3CDTF">2019-12-05T11:40:37Z</dcterms:modified>
</cp:coreProperties>
</file>